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D305D774-A051-4C02-AFBF-DF778E7038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 (ФКР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2" l="1"/>
  <c r="T10" i="2"/>
  <c r="S11" i="2"/>
  <c r="T11" i="2"/>
  <c r="S12" i="2"/>
  <c r="S13" i="2"/>
  <c r="T13" i="2"/>
  <c r="S14" i="2"/>
  <c r="T14" i="2"/>
  <c r="S15" i="2"/>
  <c r="T15" i="2"/>
  <c r="S16" i="2"/>
  <c r="T16" i="2"/>
  <c r="S17" i="2"/>
  <c r="S19" i="2"/>
  <c r="T19" i="2"/>
  <c r="S21" i="2"/>
  <c r="T21" i="2"/>
  <c r="S22" i="2"/>
  <c r="T22" i="2"/>
  <c r="S23" i="2"/>
  <c r="T23" i="2"/>
  <c r="S25" i="2"/>
  <c r="T25" i="2"/>
  <c r="S26" i="2"/>
  <c r="T26" i="2"/>
  <c r="S27" i="2"/>
  <c r="T27" i="2"/>
  <c r="S28" i="2"/>
  <c r="S29" i="2"/>
  <c r="T29" i="2"/>
  <c r="S30" i="2"/>
  <c r="T30" i="2"/>
  <c r="S32" i="2"/>
  <c r="S33" i="2"/>
  <c r="S34" i="2"/>
  <c r="T34" i="2"/>
  <c r="S35" i="2"/>
  <c r="T35" i="2"/>
  <c r="S37" i="2"/>
  <c r="T37" i="2"/>
  <c r="S39" i="2"/>
  <c r="T39" i="2"/>
  <c r="S40" i="2"/>
  <c r="T40" i="2"/>
  <c r="S41" i="2"/>
  <c r="T41" i="2"/>
  <c r="S42" i="2"/>
  <c r="T42" i="2"/>
  <c r="S43" i="2"/>
  <c r="T43" i="2"/>
  <c r="S44" i="2"/>
  <c r="T44" i="2"/>
  <c r="S46" i="2"/>
  <c r="T46" i="2"/>
  <c r="S47" i="2"/>
  <c r="T47" i="2"/>
  <c r="S49" i="2"/>
  <c r="T49" i="2"/>
  <c r="S51" i="2"/>
  <c r="S52" i="2"/>
  <c r="S53" i="2"/>
  <c r="S54" i="2"/>
  <c r="T54" i="2"/>
  <c r="S56" i="2"/>
  <c r="T56" i="2"/>
  <c r="S57" i="2"/>
  <c r="T57" i="2"/>
  <c r="S58" i="2"/>
  <c r="T58" i="2"/>
  <c r="S60" i="2"/>
  <c r="S62" i="2"/>
  <c r="T62" i="2"/>
  <c r="S64" i="2"/>
  <c r="T64" i="2"/>
  <c r="S65" i="2"/>
  <c r="T65" i="2"/>
  <c r="P10" i="2"/>
  <c r="Q10" i="2"/>
  <c r="P11" i="2"/>
  <c r="Q11" i="2"/>
  <c r="P12" i="2"/>
  <c r="P13" i="2"/>
  <c r="Q13" i="2"/>
  <c r="P14" i="2"/>
  <c r="Q14" i="2"/>
  <c r="P15" i="2"/>
  <c r="Q15" i="2"/>
  <c r="P16" i="2"/>
  <c r="Q16" i="2"/>
  <c r="P17" i="2"/>
  <c r="P19" i="2"/>
  <c r="Q19" i="2"/>
  <c r="P21" i="2"/>
  <c r="Q21" i="2"/>
  <c r="P22" i="2"/>
  <c r="Q22" i="2"/>
  <c r="P23" i="2"/>
  <c r="Q23" i="2"/>
  <c r="P25" i="2"/>
  <c r="Q25" i="2"/>
  <c r="P26" i="2"/>
  <c r="Q26" i="2"/>
  <c r="P27" i="2"/>
  <c r="Q27" i="2"/>
  <c r="P28" i="2"/>
  <c r="P29" i="2"/>
  <c r="Q29" i="2"/>
  <c r="P30" i="2"/>
  <c r="Q30" i="2"/>
  <c r="P32" i="2"/>
  <c r="P33" i="2"/>
  <c r="P34" i="2"/>
  <c r="Q34" i="2"/>
  <c r="P35" i="2"/>
  <c r="Q35" i="2"/>
  <c r="P37" i="2"/>
  <c r="Q37" i="2"/>
  <c r="P39" i="2"/>
  <c r="Q39" i="2"/>
  <c r="P40" i="2"/>
  <c r="Q40" i="2"/>
  <c r="P41" i="2"/>
  <c r="Q41" i="2"/>
  <c r="P42" i="2"/>
  <c r="Q42" i="2"/>
  <c r="P43" i="2"/>
  <c r="Q43" i="2"/>
  <c r="P44" i="2"/>
  <c r="Q44" i="2"/>
  <c r="P46" i="2"/>
  <c r="Q46" i="2"/>
  <c r="P47" i="2"/>
  <c r="Q47" i="2"/>
  <c r="P49" i="2"/>
  <c r="Q49" i="2"/>
  <c r="P51" i="2"/>
  <c r="P52" i="2"/>
  <c r="P53" i="2"/>
  <c r="P54" i="2"/>
  <c r="Q54" i="2"/>
  <c r="P56" i="2"/>
  <c r="Q56" i="2"/>
  <c r="P57" i="2"/>
  <c r="Q57" i="2"/>
  <c r="P58" i="2"/>
  <c r="Q58" i="2"/>
  <c r="P60" i="2"/>
  <c r="P62" i="2"/>
  <c r="Q62" i="2"/>
  <c r="P64" i="2"/>
  <c r="Q64" i="2"/>
  <c r="P65" i="2"/>
  <c r="Q65" i="2"/>
  <c r="M10" i="2"/>
  <c r="N10" i="2"/>
  <c r="M11" i="2"/>
  <c r="N11" i="2"/>
  <c r="M12" i="2"/>
  <c r="M13" i="2"/>
  <c r="N13" i="2"/>
  <c r="M14" i="2"/>
  <c r="N14" i="2"/>
  <c r="M15" i="2"/>
  <c r="N15" i="2"/>
  <c r="M16" i="2"/>
  <c r="N16" i="2"/>
  <c r="M17" i="2"/>
  <c r="M19" i="2"/>
  <c r="N19" i="2"/>
  <c r="M21" i="2"/>
  <c r="N21" i="2"/>
  <c r="M22" i="2"/>
  <c r="N22" i="2"/>
  <c r="M23" i="2"/>
  <c r="N23" i="2"/>
  <c r="M25" i="2"/>
  <c r="N25" i="2"/>
  <c r="M26" i="2"/>
  <c r="N26" i="2"/>
  <c r="M27" i="2"/>
  <c r="N27" i="2"/>
  <c r="M28" i="2"/>
  <c r="M29" i="2"/>
  <c r="N29" i="2"/>
  <c r="M30" i="2"/>
  <c r="N30" i="2"/>
  <c r="M32" i="2"/>
  <c r="M33" i="2"/>
  <c r="M34" i="2"/>
  <c r="N34" i="2"/>
  <c r="M35" i="2"/>
  <c r="N35" i="2"/>
  <c r="M37" i="2"/>
  <c r="N37" i="2"/>
  <c r="M39" i="2"/>
  <c r="N39" i="2"/>
  <c r="M40" i="2"/>
  <c r="N40" i="2"/>
  <c r="M41" i="2"/>
  <c r="N41" i="2"/>
  <c r="M42" i="2"/>
  <c r="N42" i="2"/>
  <c r="M43" i="2"/>
  <c r="N43" i="2"/>
  <c r="M44" i="2"/>
  <c r="N44" i="2"/>
  <c r="M46" i="2"/>
  <c r="N46" i="2"/>
  <c r="M47" i="2"/>
  <c r="N47" i="2"/>
  <c r="M49" i="2"/>
  <c r="N49" i="2"/>
  <c r="M51" i="2"/>
  <c r="M52" i="2"/>
  <c r="M53" i="2"/>
  <c r="M54" i="2"/>
  <c r="N54" i="2"/>
  <c r="M56" i="2"/>
  <c r="N56" i="2"/>
  <c r="M57" i="2"/>
  <c r="N57" i="2"/>
  <c r="M58" i="2"/>
  <c r="N58" i="2"/>
  <c r="M60" i="2"/>
  <c r="M62" i="2"/>
  <c r="N62" i="2"/>
  <c r="M64" i="2"/>
  <c r="N64" i="2"/>
  <c r="M65" i="2"/>
  <c r="N65" i="2"/>
  <c r="K33" i="2" l="1"/>
  <c r="K60" i="2"/>
  <c r="K51" i="2"/>
  <c r="K52" i="2"/>
  <c r="K12" i="2"/>
  <c r="K53" i="2"/>
  <c r="K32" i="2"/>
  <c r="K17" i="2"/>
  <c r="K28" i="2"/>
  <c r="T12" i="2" l="1"/>
  <c r="Q12" i="2"/>
  <c r="N12" i="2"/>
  <c r="N52" i="2"/>
  <c r="T52" i="2"/>
  <c r="Q52" i="2"/>
  <c r="Q28" i="2"/>
  <c r="T28" i="2"/>
  <c r="N28" i="2"/>
  <c r="T51" i="2"/>
  <c r="Q51" i="2"/>
  <c r="N51" i="2"/>
  <c r="Q53" i="2"/>
  <c r="T53" i="2"/>
  <c r="N53" i="2"/>
  <c r="Q60" i="2"/>
  <c r="T60" i="2"/>
  <c r="N60" i="2"/>
  <c r="T17" i="2"/>
  <c r="Q17" i="2"/>
  <c r="N17" i="2"/>
  <c r="Q32" i="2"/>
  <c r="N32" i="2"/>
  <c r="T32" i="2"/>
  <c r="T33" i="2"/>
  <c r="Q33" i="2"/>
  <c r="N33" i="2"/>
  <c r="J63" i="2"/>
  <c r="J38" i="2" l="1"/>
  <c r="K38" i="2"/>
  <c r="O38" i="2"/>
  <c r="R38" i="2"/>
  <c r="L38" i="2"/>
  <c r="O20" i="2"/>
  <c r="K9" i="2"/>
  <c r="K63" i="2"/>
  <c r="L63" i="2"/>
  <c r="O63" i="2"/>
  <c r="R63" i="2"/>
  <c r="K61" i="2"/>
  <c r="L61" i="2"/>
  <c r="O61" i="2"/>
  <c r="R61" i="2"/>
  <c r="K59" i="2"/>
  <c r="L59" i="2"/>
  <c r="O59" i="2"/>
  <c r="R59" i="2"/>
  <c r="K55" i="2"/>
  <c r="L55" i="2"/>
  <c r="O55" i="2"/>
  <c r="R55" i="2"/>
  <c r="K50" i="2"/>
  <c r="L50" i="2"/>
  <c r="O50" i="2"/>
  <c r="R50" i="2"/>
  <c r="K48" i="2"/>
  <c r="L48" i="2"/>
  <c r="O48" i="2"/>
  <c r="R48" i="2"/>
  <c r="K45" i="2"/>
  <c r="L45" i="2"/>
  <c r="O45" i="2"/>
  <c r="R45" i="2"/>
  <c r="K36" i="2"/>
  <c r="L36" i="2"/>
  <c r="O36" i="2"/>
  <c r="R36" i="2"/>
  <c r="K31" i="2"/>
  <c r="L31" i="2"/>
  <c r="O31" i="2"/>
  <c r="R31" i="2"/>
  <c r="K24" i="2"/>
  <c r="L24" i="2"/>
  <c r="O24" i="2"/>
  <c r="R24" i="2"/>
  <c r="K20" i="2"/>
  <c r="L20" i="2"/>
  <c r="R20" i="2"/>
  <c r="K18" i="2"/>
  <c r="L18" i="2"/>
  <c r="O18" i="2"/>
  <c r="R18" i="2"/>
  <c r="L9" i="2"/>
  <c r="O9" i="2"/>
  <c r="R9" i="2"/>
  <c r="J61" i="2"/>
  <c r="J59" i="2"/>
  <c r="J55" i="2"/>
  <c r="J50" i="2"/>
  <c r="J48" i="2"/>
  <c r="J45" i="2"/>
  <c r="J36" i="2"/>
  <c r="J31" i="2"/>
  <c r="J24" i="2"/>
  <c r="J20" i="2"/>
  <c r="J18" i="2"/>
  <c r="J9" i="2"/>
  <c r="S24" i="2" l="1"/>
  <c r="T24" i="2"/>
  <c r="T45" i="2"/>
  <c r="S45" i="2"/>
  <c r="T55" i="2"/>
  <c r="S55" i="2"/>
  <c r="T63" i="2"/>
  <c r="S63" i="2"/>
  <c r="Q9" i="2"/>
  <c r="P9" i="2"/>
  <c r="S9" i="2"/>
  <c r="T9" i="2"/>
  <c r="N9" i="2"/>
  <c r="M9" i="2"/>
  <c r="S31" i="2"/>
  <c r="T31" i="2"/>
  <c r="S48" i="2"/>
  <c r="T48" i="2"/>
  <c r="T59" i="2"/>
  <c r="S59" i="2"/>
  <c r="Q63" i="2"/>
  <c r="P63" i="2"/>
  <c r="S18" i="2"/>
  <c r="T18" i="2"/>
  <c r="Q20" i="2"/>
  <c r="P20" i="2"/>
  <c r="Q45" i="2"/>
  <c r="P45" i="2"/>
  <c r="N24" i="2"/>
  <c r="M24" i="2"/>
  <c r="Q31" i="2"/>
  <c r="P31" i="2"/>
  <c r="P48" i="2"/>
  <c r="Q48" i="2"/>
  <c r="P59" i="2"/>
  <c r="Q59" i="2"/>
  <c r="P18" i="2"/>
  <c r="Q18" i="2"/>
  <c r="N31" i="2"/>
  <c r="M31" i="2"/>
  <c r="M48" i="2"/>
  <c r="N48" i="2"/>
  <c r="M59" i="2"/>
  <c r="N59" i="2"/>
  <c r="M38" i="2"/>
  <c r="N38" i="2"/>
  <c r="N45" i="2"/>
  <c r="M45" i="2"/>
  <c r="N18" i="2"/>
  <c r="M18" i="2"/>
  <c r="S38" i="2"/>
  <c r="T38" i="2"/>
  <c r="M63" i="2"/>
  <c r="N63" i="2"/>
  <c r="S50" i="2"/>
  <c r="T50" i="2"/>
  <c r="T61" i="2"/>
  <c r="S61" i="2"/>
  <c r="P55" i="2"/>
  <c r="Q55" i="2"/>
  <c r="S36" i="2"/>
  <c r="T36" i="2"/>
  <c r="S20" i="2"/>
  <c r="T20" i="2"/>
  <c r="P36" i="2"/>
  <c r="Q36" i="2"/>
  <c r="P50" i="2"/>
  <c r="Q50" i="2"/>
  <c r="P61" i="2"/>
  <c r="Q61" i="2"/>
  <c r="P24" i="2"/>
  <c r="Q24" i="2"/>
  <c r="M55" i="2"/>
  <c r="N55" i="2"/>
  <c r="M20" i="2"/>
  <c r="N20" i="2"/>
  <c r="M36" i="2"/>
  <c r="N36" i="2"/>
  <c r="M50" i="2"/>
  <c r="N50" i="2"/>
  <c r="N61" i="2"/>
  <c r="M61" i="2"/>
  <c r="P38" i="2"/>
  <c r="Q38" i="2"/>
  <c r="J66" i="2"/>
  <c r="R66" i="2"/>
  <c r="L66" i="2"/>
  <c r="O66" i="2"/>
  <c r="K66" i="2"/>
  <c r="S66" i="2" l="1"/>
  <c r="T66" i="2"/>
  <c r="N66" i="2"/>
  <c r="M66" i="2"/>
  <c r="Q66" i="2"/>
  <c r="P66" i="2"/>
</calcChain>
</file>

<file path=xl/sharedStrings.xml><?xml version="1.0" encoding="utf-8"?>
<sst xmlns="http://schemas.openxmlformats.org/spreadsheetml/2006/main" count="78" uniqueCount="74">
  <si>
    <t>Итого: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</si>
  <si>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</si>
  <si>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 общего характера</t>
  </si>
  <si>
    <t>Обслуживание внутреннего государственного долга</t>
  </si>
  <si>
    <t xml:space="preserve">Обслуживание государственного и муниципального долга </t>
  </si>
  <si>
    <t xml:space="preserve">Периодическая печать и издательства </t>
  </si>
  <si>
    <t xml:space="preserve">Средства массовой информации </t>
  </si>
  <si>
    <t xml:space="preserve">Спорт высших достижений </t>
  </si>
  <si>
    <t xml:space="preserve">Массовый спорт </t>
  </si>
  <si>
    <t xml:space="preserve">Физическая культура </t>
  </si>
  <si>
    <t xml:space="preserve">Физическая культура и спорт 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</si>
  <si>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</si>
  <si>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</si>
  <si>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</si>
  <si>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</si>
  <si>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</si>
  <si>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</si>
  <si>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</si>
  <si>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 xml:space="preserve">Другие вопросы в области культуры и кинематографии </t>
  </si>
  <si>
    <t>Культура</t>
  </si>
  <si>
    <t>Культура и  кинематография</t>
  </si>
  <si>
    <t>Другие вопросы в области образования</t>
  </si>
  <si>
    <t>Молодежная политика и оздоровление детей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</si>
  <si>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</si>
  <si>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</si>
  <si>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</si>
  <si>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</si>
  <si>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</si>
  <si>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</si>
  <si>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</si>
  <si>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</si>
  <si>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</si>
  <si>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</si>
  <si>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</si>
  <si>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</si>
  <si>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</si>
  <si>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 xml:space="preserve">Дорожное хозяйство (дорожные фонды) 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</si>
  <si>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</si>
  <si>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</si>
  <si>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</si>
  <si>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</si>
  <si>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</si>
  <si>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</si>
  <si>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</si>
  <si>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</si>
  <si>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</si>
  <si>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 xml:space="preserve">Другие общегосударственные вопросы 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</si>
  <si>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</si>
  <si>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</si>
  <si>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</si>
  <si>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</si>
  <si>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</si>
  <si>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</si>
  <si>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</si>
  <si>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За год</t>
  </si>
  <si>
    <t>Квартал IV</t>
  </si>
  <si>
    <t>Квартал III</t>
  </si>
  <si>
    <t>Квартал II</t>
  </si>
  <si>
    <t>Квартал I</t>
  </si>
  <si>
    <t>Наименование</t>
  </si>
  <si>
    <t>Раздел, подраздел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</si>
  <si>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</si>
  <si>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</si>
  <si>
    <t>Прочие межбюджетные трансферты</t>
  </si>
  <si>
    <t>План 2027 год</t>
  </si>
  <si>
    <t>Профессиональная подготовка, переподготовка и повышение квалификации</t>
  </si>
  <si>
    <t>Исполнение за 2024 год</t>
  </si>
  <si>
    <t>Ожидаемое исполнение за 2025 год</t>
  </si>
  <si>
    <t>План 2026  год</t>
  </si>
  <si>
    <t>План 2028 год</t>
  </si>
  <si>
    <t>Сведения о расходах бюджета по разделам и подразделам классификации расходов бюджета Ханты-Мансийского района на 2026 год и плановый период 2027-2028 годов в сравнении с ожидаемым исполнением за текущий 2025 год и за отчетный 2024  год.</t>
  </si>
  <si>
    <t>Сравнение к исполнению 2024 года</t>
  </si>
  <si>
    <t xml:space="preserve">Сравнение к ожидаемому исполнению за 2025 год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</si>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</sst>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;[Red]\-#,##0.00;0.00"/>
    <numFmt numFmtId="165" formatCode="0000"/>
    <numFmt numFmtId="166" formatCode="#,##0.0"/>
    <numFmt numFmtId="167" formatCode="#,##0.0;[Red]\-#,##0.0;0.0"/>
    <numFmt numFmtId="168" formatCode="_-* #,##0.0_-;\-* #,##0.0_-;_-* &quot;-&quot;??_-;_-@_-"/>
    <numFmt numFmtId="169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4" fillId="0" borderId="0" xfId="1" applyFont="1" applyAlignment="1" applyProtection="1">
      <alignment horizontal="centerContinuous" vertical="center"/>
      <protection hidden="1"/>
    </xf>
    <xf numFmtId="167" fontId="5" fillId="0" borderId="2" xfId="2" applyNumberFormat="1" applyFont="1" applyBorder="1" applyProtection="1">
      <protection hidden="1"/>
    </xf>
    <xf numFmtId="167" fontId="7" fillId="0" borderId="2" xfId="2" applyNumberFormat="1" applyFont="1" applyBorder="1" applyProtection="1">
      <protection hidden="1"/>
    </xf>
    <xf numFmtId="165" fontId="5" fillId="0" borderId="5" xfId="1" applyNumberFormat="1" applyFont="1" applyBorder="1" applyAlignment="1" applyProtection="1">
      <alignment horizontal="right" wrapText="1"/>
      <protection hidden="1"/>
    </xf>
    <xf numFmtId="0" fontId="4" fillId="0" borderId="4" xfId="1" applyFont="1" applyBorder="1" applyAlignment="1" applyProtection="1">
      <alignment horizontal="right"/>
      <protection hidden="1"/>
    </xf>
    <xf numFmtId="167" fontId="7" fillId="0" borderId="5" xfId="2" applyNumberFormat="1" applyFont="1" applyBorder="1" applyProtection="1">
      <protection hidden="1"/>
    </xf>
    <xf numFmtId="166" fontId="4" fillId="0" borderId="4" xfId="1" applyNumberFormat="1" applyFont="1" applyBorder="1" applyProtection="1">
      <protection hidden="1"/>
    </xf>
    <xf numFmtId="167" fontId="5" fillId="0" borderId="2" xfId="1" applyNumberFormat="1" applyFont="1" applyBorder="1" applyProtection="1">
      <protection hidden="1"/>
    </xf>
    <xf numFmtId="167" fontId="7" fillId="0" borderId="6" xfId="2" applyNumberFormat="1" applyFont="1" applyBorder="1" applyProtection="1">
      <protection hidden="1"/>
    </xf>
    <xf numFmtId="167" fontId="7" fillId="0" borderId="7" xfId="2" applyNumberFormat="1" applyFont="1" applyBorder="1" applyProtection="1">
      <protection hidden="1"/>
    </xf>
    <xf numFmtId="167" fontId="5" fillId="0" borderId="7" xfId="2" applyNumberFormat="1" applyFont="1" applyBorder="1" applyProtection="1">
      <protection hidden="1"/>
    </xf>
    <xf numFmtId="167" fontId="7" fillId="0" borderId="6" xfId="1" applyNumberFormat="1" applyFont="1" applyBorder="1" applyProtection="1">
      <protection hidden="1"/>
    </xf>
    <xf numFmtId="167" fontId="7" fillId="0" borderId="2" xfId="1" applyNumberFormat="1" applyFont="1" applyBorder="1" applyProtection="1">
      <protection hidden="1"/>
    </xf>
    <xf numFmtId="167" fontId="7" fillId="0" borderId="5" xfId="1" applyNumberFormat="1" applyFont="1" applyBorder="1" applyProtection="1">
      <protection hidden="1"/>
    </xf>
    <xf numFmtId="167" fontId="8" fillId="0" borderId="4" xfId="2" applyNumberFormat="1" applyFont="1" applyBorder="1" applyProtection="1">
      <protection hidden="1"/>
    </xf>
    <xf numFmtId="164" fontId="5" fillId="0" borderId="5" xfId="1" applyNumberFormat="1" applyFont="1" applyBorder="1" applyProtection="1">
      <protection hidden="1"/>
    </xf>
    <xf numFmtId="164" fontId="5" fillId="0" borderId="2" xfId="1" applyNumberFormat="1" applyFont="1" applyBorder="1" applyProtection="1">
      <protection hidden="1"/>
    </xf>
    <xf numFmtId="165" fontId="5" fillId="0" borderId="2" xfId="1" applyNumberFormat="1" applyFont="1" applyBorder="1" applyAlignment="1" applyProtection="1">
      <alignment wrapText="1"/>
      <protection hidden="1"/>
    </xf>
    <xf numFmtId="165" fontId="5" fillId="0" borderId="2" xfId="1" applyNumberFormat="1" applyFont="1" applyBorder="1" applyAlignment="1" applyProtection="1">
      <alignment horizontal="right" wrapText="1"/>
      <protection hidden="1"/>
    </xf>
    <xf numFmtId="169" fontId="5" fillId="0" borderId="2" xfId="1" applyNumberFormat="1" applyFont="1" applyBorder="1"/>
    <xf numFmtId="169" fontId="5" fillId="0" borderId="2" xfId="1" applyNumberFormat="1" applyFont="1" applyBorder="1" applyProtection="1">
      <protection hidden="1"/>
    </xf>
    <xf numFmtId="164" fontId="7" fillId="0" borderId="2" xfId="1" applyNumberFormat="1" applyFont="1" applyBorder="1" applyProtection="1">
      <protection hidden="1"/>
    </xf>
    <xf numFmtId="165" fontId="5" fillId="0" borderId="5" xfId="1" applyNumberFormat="1" applyFont="1" applyBorder="1" applyAlignment="1" applyProtection="1">
      <alignment wrapText="1"/>
      <protection hidden="1"/>
    </xf>
    <xf numFmtId="169" fontId="5" fillId="0" borderId="5" xfId="1" applyNumberFormat="1" applyFont="1" applyBorder="1" applyProtection="1">
      <protection hidden="1"/>
    </xf>
    <xf numFmtId="169" fontId="5" fillId="0" borderId="5" xfId="1" applyNumberFormat="1" applyFont="1" applyBorder="1"/>
    <xf numFmtId="164" fontId="7" fillId="0" borderId="5" xfId="1" applyNumberFormat="1" applyFont="1" applyBorder="1" applyProtection="1">
      <protection hidden="1"/>
    </xf>
    <xf numFmtId="165" fontId="5" fillId="0" borderId="6" xfId="1" applyNumberFormat="1" applyFont="1" applyBorder="1" applyAlignment="1" applyProtection="1">
      <alignment wrapText="1"/>
      <protection hidden="1"/>
    </xf>
    <xf numFmtId="165" fontId="5" fillId="0" borderId="6" xfId="1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Border="1" applyProtection="1">
      <protection hidden="1"/>
    </xf>
    <xf numFmtId="169" fontId="5" fillId="0" borderId="6" xfId="1" applyNumberFormat="1" applyFont="1" applyBorder="1" applyProtection="1">
      <protection hidden="1"/>
    </xf>
    <xf numFmtId="169" fontId="5" fillId="0" borderId="6" xfId="1" applyNumberFormat="1" applyFont="1" applyBorder="1"/>
    <xf numFmtId="165" fontId="5" fillId="0" borderId="7" xfId="1" applyNumberFormat="1" applyFont="1" applyBorder="1" applyAlignment="1" applyProtection="1">
      <alignment wrapText="1"/>
      <protection hidden="1"/>
    </xf>
    <xf numFmtId="165" fontId="5" fillId="0" borderId="7" xfId="1" applyNumberFormat="1" applyFont="1" applyBorder="1" applyAlignment="1" applyProtection="1">
      <alignment horizontal="right" wrapText="1"/>
      <protection hidden="1"/>
    </xf>
    <xf numFmtId="167" fontId="7" fillId="0" borderId="7" xfId="1" applyNumberFormat="1" applyFont="1" applyBorder="1" applyProtection="1">
      <protection hidden="1"/>
    </xf>
    <xf numFmtId="169" fontId="5" fillId="0" borderId="7" xfId="1" applyNumberFormat="1" applyFont="1" applyBorder="1" applyProtection="1">
      <protection hidden="1"/>
    </xf>
    <xf numFmtId="169" fontId="5" fillId="0" borderId="7" xfId="1" applyNumberFormat="1" applyFont="1" applyBorder="1"/>
    <xf numFmtId="168" fontId="2" fillId="0" borderId="7" xfId="3" applyNumberFormat="1" applyFont="1" applyBorder="1" applyProtection="1">
      <protection hidden="1"/>
    </xf>
    <xf numFmtId="165" fontId="4" fillId="0" borderId="4" xfId="1" applyNumberFormat="1" applyFont="1" applyBorder="1" applyAlignment="1" applyProtection="1">
      <alignment horizontal="right" wrapText="1"/>
      <protection hidden="1"/>
    </xf>
    <xf numFmtId="169" fontId="4" fillId="0" borderId="4" xfId="1" applyNumberFormat="1" applyFont="1" applyBorder="1" applyProtection="1">
      <protection hidden="1"/>
    </xf>
    <xf numFmtId="169" fontId="4" fillId="0" borderId="4" xfId="1" applyNumberFormat="1" applyFont="1" applyBorder="1"/>
    <xf numFmtId="169" fontId="4" fillId="0" borderId="3" xfId="1" applyNumberFormat="1" applyFont="1" applyBorder="1"/>
    <xf numFmtId="0" fontId="4" fillId="0" borderId="9" xfId="1" applyFont="1" applyBorder="1" applyAlignment="1" applyProtection="1">
      <alignment horizontal="centerContinuous" vertical="center"/>
      <protection hidden="1"/>
    </xf>
    <xf numFmtId="0" fontId="4" fillId="0" borderId="10" xfId="1" applyFont="1" applyBorder="1" applyAlignment="1" applyProtection="1">
      <alignment horizontal="centerContinuous" vertical="center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0" xfId="2" applyFont="1" applyBorder="1" applyAlignment="1" applyProtection="1">
      <alignment horizontal="center" vertical="center" wrapText="1"/>
      <protection hidden="1"/>
    </xf>
    <xf numFmtId="0" fontId="4" fillId="0" borderId="11" xfId="2" applyFont="1" applyBorder="1" applyAlignment="1" applyProtection="1">
      <alignment horizontal="center" vertical="center" wrapText="1"/>
      <protection hidden="1"/>
    </xf>
    <xf numFmtId="165" fontId="5" fillId="0" borderId="12" xfId="1" applyNumberFormat="1" applyFont="1" applyBorder="1" applyAlignment="1" applyProtection="1">
      <alignment wrapText="1"/>
      <protection hidden="1"/>
    </xf>
    <xf numFmtId="169" fontId="5" fillId="0" borderId="13" xfId="1" applyNumberFormat="1" applyFont="1" applyBorder="1"/>
    <xf numFmtId="165" fontId="5" fillId="0" borderId="14" xfId="1" applyNumberFormat="1" applyFont="1" applyBorder="1" applyAlignment="1" applyProtection="1">
      <alignment wrapText="1"/>
      <protection hidden="1"/>
    </xf>
    <xf numFmtId="169" fontId="5" fillId="0" borderId="15" xfId="1" applyNumberFormat="1" applyFont="1" applyBorder="1"/>
    <xf numFmtId="165" fontId="5" fillId="0" borderId="16" xfId="1" applyNumberFormat="1" applyFont="1" applyBorder="1" applyAlignment="1" applyProtection="1">
      <alignment wrapText="1"/>
      <protection hidden="1"/>
    </xf>
    <xf numFmtId="169" fontId="5" fillId="0" borderId="17" xfId="1" applyNumberFormat="1" applyFont="1" applyBorder="1"/>
    <xf numFmtId="165" fontId="5" fillId="0" borderId="18" xfId="1" applyNumberFormat="1" applyFont="1" applyBorder="1" applyAlignment="1" applyProtection="1">
      <alignment wrapText="1"/>
      <protection hidden="1"/>
    </xf>
    <xf numFmtId="169" fontId="5" fillId="0" borderId="19" xfId="1" applyNumberFormat="1" applyFont="1" applyBorder="1"/>
    <xf numFmtId="0" fontId="4" fillId="0" borderId="1" xfId="1" applyFont="1" applyBorder="1" applyProtection="1">
      <protection hidden="1"/>
    </xf>
    <xf numFmtId="165" fontId="5" fillId="0" borderId="5" xfId="1" applyNumberFormat="1" applyFont="1" applyBorder="1" applyAlignment="1" applyProtection="1">
      <alignment vertical="top" wrapText="1"/>
      <protection hidden="1"/>
    </xf>
    <xf numFmtId="0" fontId="4" fillId="0" borderId="8" xfId="1" applyFont="1" applyBorder="1" applyProtection="1">
      <protection hidden="1"/>
    </xf>
    <xf numFmtId="40" fontId="4" fillId="0" borderId="4" xfId="1" applyNumberFormat="1" applyFont="1" applyBorder="1" applyProtection="1">
      <protection hidden="1"/>
    </xf>
    <xf numFmtId="165" fontId="4" fillId="0" borderId="8" xfId="1" applyNumberFormat="1" applyFont="1" applyBorder="1" applyAlignment="1" applyProtection="1">
      <alignment wrapText="1"/>
      <protection hidden="1"/>
    </xf>
    <xf numFmtId="165" fontId="4" fillId="0" borderId="4" xfId="1" applyNumberFormat="1" applyFont="1" applyBorder="1" applyAlignment="1" applyProtection="1">
      <alignment wrapText="1"/>
      <protection hidden="1"/>
    </xf>
    <xf numFmtId="0" fontId="9" fillId="0" borderId="0" xfId="1" applyFont="1" applyAlignment="1" applyProtection="1">
      <alignment horizontal="center" vertical="center" wrapText="1"/>
      <protection hidden="1"/>
    </xf>
    <xf numFmtId="164" fontId="4" fillId="0" borderId="4" xfId="1" applyNumberFormat="1" applyFont="1" applyBorder="1" applyProtection="1">
      <protection hidden="1"/>
    </xf>
    <xf numFmtId="164" fontId="5" fillId="0" borderId="2" xfId="1" applyNumberFormat="1" applyFont="1" applyBorder="1" applyProtection="1">
      <protection hidden="1"/>
    </xf>
    <xf numFmtId="164" fontId="5" fillId="0" borderId="5" xfId="1" applyNumberFormat="1" applyFont="1" applyBorder="1" applyProtection="1">
      <protection hidden="1"/>
    </xf>
    <xf numFmtId="164" fontId="5" fillId="0" borderId="6" xfId="1" applyNumberFormat="1" applyFont="1" applyBorder="1" applyProtection="1">
      <protection hidden="1"/>
    </xf>
    <xf numFmtId="164" fontId="5" fillId="0" borderId="7" xfId="1" applyNumberFormat="1" applyFont="1" applyBorder="1" applyProtection="1">
      <protection hidden="1"/>
    </xf>
    <xf numFmtId="0" fontId="10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tabSelected="1" workbookViewId="0">
      <selection activeCell="M9" sqref="M9"/>
    </sheetView>
  </sheetViews>
  <sheetFormatPr defaultColWidth="9.140625" defaultRowHeight="12.75" x14ac:dyDescent="0.2"/>
  <cols>
    <col min="1" max="1" width="6.42578125" style="3" customWidth="1"/>
    <col min="2" max="2" width="0.140625" style="3" customWidth="1"/>
    <col min="3" max="3" width="22.85546875" style="3" customWidth="1"/>
    <col min="4" max="4" width="10.140625" style="3" customWidth="1"/>
    <col min="5" max="8" width="0" style="3" hidden="1" customWidth="1"/>
    <col min="9" max="9" width="3" style="3" hidden="1" customWidth="1"/>
    <col min="10" max="10" width="14.5703125" style="3" customWidth="1"/>
    <col min="11" max="11" width="15.7109375" style="3" customWidth="1"/>
    <col min="12" max="14" width="15.5703125" style="3" customWidth="1"/>
    <col min="15" max="17" width="15.42578125" style="3" customWidth="1"/>
    <col min="18" max="18" width="14.5703125" style="3" customWidth="1"/>
    <col min="19" max="20" width="15.140625" style="3" customWidth="1"/>
    <col min="21" max="261" width="9.140625" style="3" customWidth="1"/>
    <col min="262" max="16384" width="9.140625" style="3"/>
  </cols>
  <sheetData>
    <row r="1" spans="1:20" ht="10.1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0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0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20" ht="12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  <c r="R4" s="2"/>
    </row>
    <row r="5" spans="1:20" ht="12.75" customHeight="1" x14ac:dyDescent="0.2">
      <c r="A5" s="1"/>
      <c r="B5" s="1"/>
      <c r="C5" s="64" t="s">
        <v>70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1:20" ht="33" customHeight="1" x14ac:dyDescent="0.2">
      <c r="A6" s="2"/>
      <c r="B6" s="2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</row>
    <row r="7" spans="1:20" ht="27" customHeight="1" thickBot="1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T7" s="70" t="s">
        <v>73</v>
      </c>
    </row>
    <row r="8" spans="1:20" ht="51.75" thickBot="1" x14ac:dyDescent="0.25">
      <c r="A8" s="2"/>
      <c r="B8" s="45" t="s">
        <v>59</v>
      </c>
      <c r="C8" s="46"/>
      <c r="D8" s="47" t="s">
        <v>60</v>
      </c>
      <c r="E8" s="47" t="s">
        <v>58</v>
      </c>
      <c r="F8" s="47" t="s">
        <v>57</v>
      </c>
      <c r="G8" s="47" t="s">
        <v>56</v>
      </c>
      <c r="H8" s="47" t="s">
        <v>55</v>
      </c>
      <c r="I8" s="47" t="s">
        <v>54</v>
      </c>
      <c r="J8" s="47" t="s">
        <v>66</v>
      </c>
      <c r="K8" s="47" t="s">
        <v>67</v>
      </c>
      <c r="L8" s="47" t="s">
        <v>68</v>
      </c>
      <c r="M8" s="48" t="s">
        <v>71</v>
      </c>
      <c r="N8" s="48" t="s">
        <v>72</v>
      </c>
      <c r="O8" s="47" t="s">
        <v>64</v>
      </c>
      <c r="P8" s="48" t="s">
        <v>71</v>
      </c>
      <c r="Q8" s="48" t="s">
        <v>72</v>
      </c>
      <c r="R8" s="47" t="s">
        <v>69</v>
      </c>
      <c r="S8" s="48" t="s">
        <v>71</v>
      </c>
      <c r="T8" s="49" t="s">
        <v>72</v>
      </c>
    </row>
    <row r="9" spans="1:20" ht="25.15" customHeight="1" thickBot="1" x14ac:dyDescent="0.25">
      <c r="A9" s="2"/>
      <c r="B9" s="62" t="s">
        <v>53</v>
      </c>
      <c r="C9" s="63"/>
      <c r="D9" s="41">
        <v>100</v>
      </c>
      <c r="E9" s="65"/>
      <c r="F9" s="65"/>
      <c r="G9" s="65"/>
      <c r="H9" s="65"/>
      <c r="I9" s="65"/>
      <c r="J9" s="10">
        <f>SUM(J10:J17)</f>
        <v>461994.80000000005</v>
      </c>
      <c r="K9" s="10">
        <f>SUM(K10:K17)</f>
        <v>514815.30000000005</v>
      </c>
      <c r="L9" s="10">
        <f>SUM(L10:L17)</f>
        <v>615532</v>
      </c>
      <c r="M9" s="42">
        <f>L9/J9</f>
        <v>1.3323353423025539</v>
      </c>
      <c r="N9" s="42">
        <f>L9/K9</f>
        <v>1.1956365710187711</v>
      </c>
      <c r="O9" s="10">
        <f>SUM(O10:O17)</f>
        <v>628677.69999999995</v>
      </c>
      <c r="P9" s="42">
        <f>O9/J9</f>
        <v>1.3607895586703571</v>
      </c>
      <c r="Q9" s="42">
        <f>O9/K9</f>
        <v>1.2211713599032505</v>
      </c>
      <c r="R9" s="10">
        <f>SUM(R10:R17)</f>
        <v>709628.8</v>
      </c>
      <c r="S9" s="43">
        <f>R9/J9</f>
        <v>1.5360103620213907</v>
      </c>
      <c r="T9" s="44">
        <f>R9/K9</f>
        <v>1.3784143555951036</v>
      </c>
    </row>
    <row r="10" spans="1:20" ht="80.45" customHeight="1" x14ac:dyDescent="0.2">
      <c r="A10" s="2"/>
      <c r="B10" s="50"/>
      <c r="C10" s="30" t="s">
        <v>52</v>
      </c>
      <c r="D10" s="31">
        <v>102</v>
      </c>
      <c r="E10" s="68"/>
      <c r="F10" s="68"/>
      <c r="G10" s="68"/>
      <c r="H10" s="68"/>
      <c r="I10" s="68"/>
      <c r="J10" s="15">
        <v>8129.7</v>
      </c>
      <c r="K10" s="15">
        <v>8390.4</v>
      </c>
      <c r="L10" s="15">
        <v>8885.2000000000007</v>
      </c>
      <c r="M10" s="33">
        <f t="shared" ref="M10:M66" si="0">L10/J10</f>
        <v>1.0929308584572617</v>
      </c>
      <c r="N10" s="33">
        <f t="shared" ref="N10:N66" si="1">L10/K10</f>
        <v>1.0589721586575134</v>
      </c>
      <c r="O10" s="15">
        <v>8885.2000000000007</v>
      </c>
      <c r="P10" s="33">
        <f t="shared" ref="P10:P66" si="2">O10/J10</f>
        <v>1.0929308584572617</v>
      </c>
      <c r="Q10" s="33">
        <f t="shared" ref="Q10:Q66" si="3">O10/K10</f>
        <v>1.0589721586575134</v>
      </c>
      <c r="R10" s="15">
        <v>8885.2000000000007</v>
      </c>
      <c r="S10" s="34">
        <f t="shared" ref="S10:S65" si="4">R10/J10</f>
        <v>1.0929308584572617</v>
      </c>
      <c r="T10" s="51">
        <f t="shared" ref="T10:T65" si="5">R10/K10</f>
        <v>1.0589721586575134</v>
      </c>
    </row>
    <row r="11" spans="1:20" ht="106.9" customHeight="1" x14ac:dyDescent="0.2">
      <c r="A11" s="2"/>
      <c r="B11" s="52"/>
      <c r="C11" s="21" t="s">
        <v>51</v>
      </c>
      <c r="D11" s="22">
        <v>103</v>
      </c>
      <c r="E11" s="66"/>
      <c r="F11" s="66"/>
      <c r="G11" s="66"/>
      <c r="H11" s="66"/>
      <c r="I11" s="66"/>
      <c r="J11" s="16">
        <v>18309.400000000001</v>
      </c>
      <c r="K11" s="16">
        <v>19525.099999999999</v>
      </c>
      <c r="L11" s="16">
        <v>21110.3</v>
      </c>
      <c r="M11" s="24">
        <f t="shared" si="0"/>
        <v>1.1529760669382938</v>
      </c>
      <c r="N11" s="24">
        <f t="shared" si="1"/>
        <v>1.0811878044158545</v>
      </c>
      <c r="O11" s="16">
        <v>21110.3</v>
      </c>
      <c r="P11" s="24">
        <f t="shared" si="2"/>
        <v>1.1529760669382938</v>
      </c>
      <c r="Q11" s="24">
        <f t="shared" si="3"/>
        <v>1.0811878044158545</v>
      </c>
      <c r="R11" s="16">
        <v>21110.3</v>
      </c>
      <c r="S11" s="23">
        <f t="shared" si="4"/>
        <v>1.1529760669382938</v>
      </c>
      <c r="T11" s="53">
        <f t="shared" si="5"/>
        <v>1.0811878044158545</v>
      </c>
    </row>
    <row r="12" spans="1:20" ht="109.15" customHeight="1" x14ac:dyDescent="0.2">
      <c r="A12" s="2"/>
      <c r="B12" s="52"/>
      <c r="C12" s="21" t="s">
        <v>50</v>
      </c>
      <c r="D12" s="22">
        <v>104</v>
      </c>
      <c r="E12" s="66"/>
      <c r="F12" s="66"/>
      <c r="G12" s="66"/>
      <c r="H12" s="66"/>
      <c r="I12" s="66"/>
      <c r="J12" s="16">
        <v>152514</v>
      </c>
      <c r="K12" s="16">
        <f>171016.4+3000</f>
        <v>174016.4</v>
      </c>
      <c r="L12" s="16">
        <v>191441.4</v>
      </c>
      <c r="M12" s="24">
        <f t="shared" si="0"/>
        <v>1.2552382076399544</v>
      </c>
      <c r="N12" s="24">
        <f t="shared" si="1"/>
        <v>1.1001342402210366</v>
      </c>
      <c r="O12" s="16">
        <v>191441.4</v>
      </c>
      <c r="P12" s="24">
        <f t="shared" si="2"/>
        <v>1.2552382076399544</v>
      </c>
      <c r="Q12" s="24">
        <f t="shared" si="3"/>
        <v>1.1001342402210366</v>
      </c>
      <c r="R12" s="16">
        <v>191441.4</v>
      </c>
      <c r="S12" s="23">
        <f t="shared" si="4"/>
        <v>1.2552382076399544</v>
      </c>
      <c r="T12" s="53">
        <f t="shared" si="5"/>
        <v>1.1001342402210366</v>
      </c>
    </row>
    <row r="13" spans="1:20" ht="12.75" customHeight="1" x14ac:dyDescent="0.2">
      <c r="A13" s="2"/>
      <c r="B13" s="52"/>
      <c r="C13" s="21" t="s">
        <v>49</v>
      </c>
      <c r="D13" s="22">
        <v>105</v>
      </c>
      <c r="E13" s="66"/>
      <c r="F13" s="66"/>
      <c r="G13" s="66"/>
      <c r="H13" s="66"/>
      <c r="I13" s="66"/>
      <c r="J13" s="16">
        <v>1.7</v>
      </c>
      <c r="K13" s="16">
        <v>0.7</v>
      </c>
      <c r="L13" s="16">
        <v>20.7</v>
      </c>
      <c r="M13" s="24">
        <f t="shared" si="0"/>
        <v>12.176470588235293</v>
      </c>
      <c r="N13" s="24">
        <f t="shared" si="1"/>
        <v>29.571428571428573</v>
      </c>
      <c r="O13" s="16">
        <v>0.8</v>
      </c>
      <c r="P13" s="24">
        <f t="shared" si="2"/>
        <v>0.4705882352941177</v>
      </c>
      <c r="Q13" s="24">
        <f t="shared" si="3"/>
        <v>1.142857142857143</v>
      </c>
      <c r="R13" s="16">
        <v>1.6</v>
      </c>
      <c r="S13" s="23">
        <f t="shared" si="4"/>
        <v>0.94117647058823539</v>
      </c>
      <c r="T13" s="53">
        <f t="shared" si="5"/>
        <v>2.285714285714286</v>
      </c>
    </row>
    <row r="14" spans="1:20" ht="76.5" x14ac:dyDescent="0.2">
      <c r="A14" s="2"/>
      <c r="B14" s="52"/>
      <c r="C14" s="21" t="s">
        <v>48</v>
      </c>
      <c r="D14" s="22">
        <v>106</v>
      </c>
      <c r="E14" s="66"/>
      <c r="F14" s="66"/>
      <c r="G14" s="66"/>
      <c r="H14" s="66"/>
      <c r="I14" s="66"/>
      <c r="J14" s="16">
        <v>66952.800000000003</v>
      </c>
      <c r="K14" s="16">
        <v>81076.800000000003</v>
      </c>
      <c r="L14" s="16">
        <v>84688.6</v>
      </c>
      <c r="M14" s="24">
        <f t="shared" si="0"/>
        <v>1.2649000489897362</v>
      </c>
      <c r="N14" s="24">
        <f t="shared" si="1"/>
        <v>1.0445478854616856</v>
      </c>
      <c r="O14" s="16">
        <v>84688.7</v>
      </c>
      <c r="P14" s="24">
        <f t="shared" si="2"/>
        <v>1.2649015425792498</v>
      </c>
      <c r="Q14" s="24">
        <f t="shared" si="3"/>
        <v>1.0445491188601423</v>
      </c>
      <c r="R14" s="16">
        <v>84688.6</v>
      </c>
      <c r="S14" s="23">
        <f t="shared" si="4"/>
        <v>1.2649000489897362</v>
      </c>
      <c r="T14" s="53">
        <f t="shared" si="5"/>
        <v>1.0445478854616856</v>
      </c>
    </row>
    <row r="15" spans="1:20" ht="25.5" x14ac:dyDescent="0.2">
      <c r="A15" s="2"/>
      <c r="B15" s="52"/>
      <c r="C15" s="21" t="s">
        <v>61</v>
      </c>
      <c r="D15" s="22">
        <v>107</v>
      </c>
      <c r="E15" s="20"/>
      <c r="F15" s="20"/>
      <c r="G15" s="20"/>
      <c r="H15" s="20"/>
      <c r="I15" s="20"/>
      <c r="J15" s="16">
        <v>0</v>
      </c>
      <c r="K15" s="16">
        <v>0</v>
      </c>
      <c r="L15" s="16">
        <v>0</v>
      </c>
      <c r="M15" s="24" t="e">
        <f t="shared" si="0"/>
        <v>#DIV/0!</v>
      </c>
      <c r="N15" s="24" t="e">
        <f t="shared" si="1"/>
        <v>#DIV/0!</v>
      </c>
      <c r="O15" s="16">
        <v>0</v>
      </c>
      <c r="P15" s="24" t="e">
        <f t="shared" si="2"/>
        <v>#DIV/0!</v>
      </c>
      <c r="Q15" s="24" t="e">
        <f t="shared" si="3"/>
        <v>#DIV/0!</v>
      </c>
      <c r="R15" s="16">
        <v>0</v>
      </c>
      <c r="S15" s="23" t="e">
        <f t="shared" si="4"/>
        <v>#DIV/0!</v>
      </c>
      <c r="T15" s="53" t="e">
        <f t="shared" si="5"/>
        <v>#DIV/0!</v>
      </c>
    </row>
    <row r="16" spans="1:20" ht="12.75" customHeight="1" x14ac:dyDescent="0.2">
      <c r="A16" s="2"/>
      <c r="B16" s="52"/>
      <c r="C16" s="21" t="s">
        <v>47</v>
      </c>
      <c r="D16" s="22">
        <v>111</v>
      </c>
      <c r="E16" s="66"/>
      <c r="F16" s="66"/>
      <c r="G16" s="66"/>
      <c r="H16" s="66"/>
      <c r="I16" s="66"/>
      <c r="J16" s="11">
        <v>0</v>
      </c>
      <c r="K16" s="16">
        <v>15000</v>
      </c>
      <c r="L16" s="16">
        <v>15000</v>
      </c>
      <c r="M16" s="24" t="e">
        <f t="shared" si="0"/>
        <v>#DIV/0!</v>
      </c>
      <c r="N16" s="24">
        <f t="shared" si="1"/>
        <v>1</v>
      </c>
      <c r="O16" s="16">
        <v>15000</v>
      </c>
      <c r="P16" s="24" t="e">
        <f t="shared" si="2"/>
        <v>#DIV/0!</v>
      </c>
      <c r="Q16" s="24">
        <f t="shared" si="3"/>
        <v>1</v>
      </c>
      <c r="R16" s="16">
        <v>15000</v>
      </c>
      <c r="S16" s="23" t="e">
        <f t="shared" si="4"/>
        <v>#DIV/0!</v>
      </c>
      <c r="T16" s="53">
        <f t="shared" si="5"/>
        <v>1</v>
      </c>
    </row>
    <row r="17" spans="1:20" ht="39" thickBot="1" x14ac:dyDescent="0.25">
      <c r="A17" s="2"/>
      <c r="B17" s="54"/>
      <c r="C17" s="26" t="s">
        <v>46</v>
      </c>
      <c r="D17" s="7">
        <v>113</v>
      </c>
      <c r="E17" s="67"/>
      <c r="F17" s="67"/>
      <c r="G17" s="67"/>
      <c r="H17" s="67"/>
      <c r="I17" s="67"/>
      <c r="J17" s="17">
        <v>216087.2</v>
      </c>
      <c r="K17" s="17">
        <f>218549.9-1744</f>
        <v>216805.9</v>
      </c>
      <c r="L17" s="17">
        <v>294385.8</v>
      </c>
      <c r="M17" s="27">
        <f t="shared" si="0"/>
        <v>1.3623472375966739</v>
      </c>
      <c r="N17" s="27">
        <f t="shared" si="1"/>
        <v>1.3578311291344007</v>
      </c>
      <c r="O17" s="17">
        <v>307551.3</v>
      </c>
      <c r="P17" s="27">
        <f t="shared" si="2"/>
        <v>1.4232740301137687</v>
      </c>
      <c r="Q17" s="27">
        <f t="shared" si="3"/>
        <v>1.4185559525824711</v>
      </c>
      <c r="R17" s="17">
        <v>388501.7</v>
      </c>
      <c r="S17" s="28">
        <f t="shared" si="4"/>
        <v>1.7978931653517654</v>
      </c>
      <c r="T17" s="55">
        <f t="shared" si="5"/>
        <v>1.7919332453590977</v>
      </c>
    </row>
    <row r="18" spans="1:20" ht="12.75" customHeight="1" thickBot="1" x14ac:dyDescent="0.25">
      <c r="A18" s="2"/>
      <c r="B18" s="62" t="s">
        <v>45</v>
      </c>
      <c r="C18" s="63"/>
      <c r="D18" s="41">
        <v>200</v>
      </c>
      <c r="E18" s="65"/>
      <c r="F18" s="65"/>
      <c r="G18" s="65"/>
      <c r="H18" s="65"/>
      <c r="I18" s="65"/>
      <c r="J18" s="10">
        <f>SUM(J19)</f>
        <v>4908.2</v>
      </c>
      <c r="K18" s="10">
        <f t="shared" ref="K18:R18" si="6">SUM(K19)</f>
        <v>5175.8999999999996</v>
      </c>
      <c r="L18" s="10">
        <f t="shared" si="6"/>
        <v>7113.4</v>
      </c>
      <c r="M18" s="42">
        <f t="shared" si="0"/>
        <v>1.4492889450307649</v>
      </c>
      <c r="N18" s="42">
        <f t="shared" si="1"/>
        <v>1.3743310342162716</v>
      </c>
      <c r="O18" s="10">
        <f t="shared" si="6"/>
        <v>7964</v>
      </c>
      <c r="P18" s="42">
        <f t="shared" si="2"/>
        <v>1.6225907664724339</v>
      </c>
      <c r="Q18" s="42">
        <f t="shared" si="3"/>
        <v>1.5386696033540062</v>
      </c>
      <c r="R18" s="10">
        <f t="shared" si="6"/>
        <v>10209</v>
      </c>
      <c r="S18" s="43">
        <f t="shared" si="4"/>
        <v>2.0799885905219835</v>
      </c>
      <c r="T18" s="44">
        <f t="shared" si="5"/>
        <v>1.9724105952587958</v>
      </c>
    </row>
    <row r="19" spans="1:20" ht="26.25" thickBot="1" x14ac:dyDescent="0.25">
      <c r="A19" s="2"/>
      <c r="B19" s="56"/>
      <c r="C19" s="35" t="s">
        <v>44</v>
      </c>
      <c r="D19" s="36">
        <v>203</v>
      </c>
      <c r="E19" s="69"/>
      <c r="F19" s="69"/>
      <c r="G19" s="69"/>
      <c r="H19" s="69"/>
      <c r="I19" s="69"/>
      <c r="J19" s="37">
        <v>4908.2</v>
      </c>
      <c r="K19" s="13">
        <v>5175.8999999999996</v>
      </c>
      <c r="L19" s="14">
        <v>7113.4</v>
      </c>
      <c r="M19" s="38">
        <f t="shared" si="0"/>
        <v>1.4492889450307649</v>
      </c>
      <c r="N19" s="38">
        <f t="shared" si="1"/>
        <v>1.3743310342162716</v>
      </c>
      <c r="O19" s="14">
        <v>7964</v>
      </c>
      <c r="P19" s="38">
        <f t="shared" si="2"/>
        <v>1.6225907664724339</v>
      </c>
      <c r="Q19" s="38">
        <f t="shared" si="3"/>
        <v>1.5386696033540062</v>
      </c>
      <c r="R19" s="14">
        <v>10209</v>
      </c>
      <c r="S19" s="39">
        <f t="shared" si="4"/>
        <v>2.0799885905219835</v>
      </c>
      <c r="T19" s="57">
        <f t="shared" si="5"/>
        <v>1.9724105952587958</v>
      </c>
    </row>
    <row r="20" spans="1:20" ht="53.25" customHeight="1" thickBot="1" x14ac:dyDescent="0.25">
      <c r="A20" s="2"/>
      <c r="B20" s="62" t="s">
        <v>43</v>
      </c>
      <c r="C20" s="63"/>
      <c r="D20" s="41">
        <v>300</v>
      </c>
      <c r="E20" s="65"/>
      <c r="F20" s="65"/>
      <c r="G20" s="65"/>
      <c r="H20" s="65"/>
      <c r="I20" s="65"/>
      <c r="J20" s="10">
        <f>SUM(J21:J23)</f>
        <v>58132</v>
      </c>
      <c r="K20" s="10">
        <f>SUM(K21:K23)</f>
        <v>111533.00000000001</v>
      </c>
      <c r="L20" s="10">
        <f>SUM(L21:L23)</f>
        <v>114644.3</v>
      </c>
      <c r="M20" s="42">
        <f t="shared" si="0"/>
        <v>1.972137549026354</v>
      </c>
      <c r="N20" s="42">
        <f t="shared" si="1"/>
        <v>1.0278957797243864</v>
      </c>
      <c r="O20" s="10">
        <f>SUM(O21:O23)</f>
        <v>76540.5</v>
      </c>
      <c r="P20" s="42">
        <f t="shared" si="2"/>
        <v>1.3166672400743136</v>
      </c>
      <c r="Q20" s="42">
        <f t="shared" si="3"/>
        <v>0.68625877542969338</v>
      </c>
      <c r="R20" s="10">
        <f>SUM(R21:R23)</f>
        <v>80680.3</v>
      </c>
      <c r="S20" s="43">
        <f t="shared" si="4"/>
        <v>1.3878810293814079</v>
      </c>
      <c r="T20" s="44">
        <f t="shared" si="5"/>
        <v>0.72337604117167109</v>
      </c>
    </row>
    <row r="21" spans="1:20" ht="12.75" customHeight="1" x14ac:dyDescent="0.2">
      <c r="A21" s="2"/>
      <c r="B21" s="50"/>
      <c r="C21" s="30" t="s">
        <v>42</v>
      </c>
      <c r="D21" s="31">
        <v>304</v>
      </c>
      <c r="E21" s="68"/>
      <c r="F21" s="68"/>
      <c r="G21" s="68"/>
      <c r="H21" s="68"/>
      <c r="I21" s="68"/>
      <c r="J21" s="15">
        <v>4797</v>
      </c>
      <c r="K21" s="12">
        <v>5446.1</v>
      </c>
      <c r="L21" s="12">
        <v>3570.9</v>
      </c>
      <c r="M21" s="33">
        <f t="shared" si="0"/>
        <v>0.74440275171982495</v>
      </c>
      <c r="N21" s="33">
        <f t="shared" si="1"/>
        <v>0.6556802115275151</v>
      </c>
      <c r="O21" s="12">
        <v>3570.9</v>
      </c>
      <c r="P21" s="33">
        <f t="shared" si="2"/>
        <v>0.74440275171982495</v>
      </c>
      <c r="Q21" s="33">
        <f t="shared" si="3"/>
        <v>0.6556802115275151</v>
      </c>
      <c r="R21" s="12">
        <v>3570.9</v>
      </c>
      <c r="S21" s="34">
        <f t="shared" si="4"/>
        <v>0.74440275171982495</v>
      </c>
      <c r="T21" s="51">
        <f t="shared" si="5"/>
        <v>0.6556802115275151</v>
      </c>
    </row>
    <row r="22" spans="1:20" ht="76.5" x14ac:dyDescent="0.2">
      <c r="A22" s="2"/>
      <c r="B22" s="52"/>
      <c r="C22" s="21" t="s">
        <v>62</v>
      </c>
      <c r="D22" s="22">
        <v>310</v>
      </c>
      <c r="E22" s="20"/>
      <c r="F22" s="20"/>
      <c r="G22" s="20"/>
      <c r="H22" s="20"/>
      <c r="I22" s="20"/>
      <c r="J22" s="5">
        <v>53151.7</v>
      </c>
      <c r="K22" s="6">
        <v>105892.1</v>
      </c>
      <c r="L22" s="6">
        <v>110878.6</v>
      </c>
      <c r="M22" s="24">
        <f t="shared" si="0"/>
        <v>2.0860781498992509</v>
      </c>
      <c r="N22" s="24">
        <f t="shared" si="1"/>
        <v>1.0470903872904589</v>
      </c>
      <c r="O22" s="6">
        <v>72774.8</v>
      </c>
      <c r="P22" s="24">
        <f t="shared" si="2"/>
        <v>1.3691904492236373</v>
      </c>
      <c r="Q22" s="24">
        <f t="shared" si="3"/>
        <v>0.68725428998008353</v>
      </c>
      <c r="R22" s="6">
        <v>76914.600000000006</v>
      </c>
      <c r="S22" s="23">
        <f t="shared" si="4"/>
        <v>1.4470769514427575</v>
      </c>
      <c r="T22" s="53">
        <f t="shared" si="5"/>
        <v>0.72634880222415088</v>
      </c>
    </row>
    <row r="23" spans="1:20" ht="39" customHeight="1" thickBot="1" x14ac:dyDescent="0.25">
      <c r="A23" s="2"/>
      <c r="B23" s="54"/>
      <c r="C23" s="26" t="s">
        <v>41</v>
      </c>
      <c r="D23" s="7">
        <v>314</v>
      </c>
      <c r="E23" s="67"/>
      <c r="F23" s="67"/>
      <c r="G23" s="67"/>
      <c r="H23" s="67"/>
      <c r="I23" s="67"/>
      <c r="J23" s="17">
        <v>183.3</v>
      </c>
      <c r="K23" s="9">
        <v>194.8</v>
      </c>
      <c r="L23" s="9">
        <v>194.8</v>
      </c>
      <c r="M23" s="27">
        <f t="shared" si="0"/>
        <v>1.0627386797599563</v>
      </c>
      <c r="N23" s="27">
        <f t="shared" si="1"/>
        <v>1</v>
      </c>
      <c r="O23" s="9">
        <v>194.8</v>
      </c>
      <c r="P23" s="27">
        <f t="shared" si="2"/>
        <v>1.0627386797599563</v>
      </c>
      <c r="Q23" s="27">
        <f t="shared" si="3"/>
        <v>1</v>
      </c>
      <c r="R23" s="9">
        <v>194.8</v>
      </c>
      <c r="S23" s="28">
        <f t="shared" si="4"/>
        <v>1.0627386797599563</v>
      </c>
      <c r="T23" s="55">
        <f t="shared" si="5"/>
        <v>1</v>
      </c>
    </row>
    <row r="24" spans="1:20" ht="27" customHeight="1" thickBot="1" x14ac:dyDescent="0.25">
      <c r="A24" s="2"/>
      <c r="B24" s="62" t="s">
        <v>40</v>
      </c>
      <c r="C24" s="63"/>
      <c r="D24" s="41">
        <v>400</v>
      </c>
      <c r="E24" s="65"/>
      <c r="F24" s="65"/>
      <c r="G24" s="65"/>
      <c r="H24" s="65"/>
      <c r="I24" s="65"/>
      <c r="J24" s="10">
        <f>SUM(J25:J30)</f>
        <v>633341.9</v>
      </c>
      <c r="K24" s="10">
        <f t="shared" ref="K24:R24" si="7">SUM(K25:K30)</f>
        <v>700112.5</v>
      </c>
      <c r="L24" s="10">
        <f t="shared" si="7"/>
        <v>552944.80000000005</v>
      </c>
      <c r="M24" s="42">
        <f t="shared" si="0"/>
        <v>0.87305892757134818</v>
      </c>
      <c r="N24" s="42">
        <f t="shared" si="1"/>
        <v>0.78979421164455721</v>
      </c>
      <c r="O24" s="10">
        <f t="shared" si="7"/>
        <v>562903.5</v>
      </c>
      <c r="P24" s="42">
        <f t="shared" si="2"/>
        <v>0.88878297804077067</v>
      </c>
      <c r="Q24" s="42">
        <f t="shared" si="3"/>
        <v>0.80401863986145083</v>
      </c>
      <c r="R24" s="10">
        <f t="shared" si="7"/>
        <v>578511.69999999995</v>
      </c>
      <c r="S24" s="43">
        <f t="shared" si="4"/>
        <v>0.91342717101142357</v>
      </c>
      <c r="T24" s="44">
        <f t="shared" si="5"/>
        <v>0.82631248549340275</v>
      </c>
    </row>
    <row r="25" spans="1:20" ht="25.5" x14ac:dyDescent="0.2">
      <c r="A25" s="2"/>
      <c r="B25" s="50"/>
      <c r="C25" s="30" t="s">
        <v>39</v>
      </c>
      <c r="D25" s="31">
        <v>401</v>
      </c>
      <c r="E25" s="68"/>
      <c r="F25" s="68"/>
      <c r="G25" s="68"/>
      <c r="H25" s="68"/>
      <c r="I25" s="68"/>
      <c r="J25" s="15">
        <v>39384.699999999997</v>
      </c>
      <c r="K25" s="12">
        <v>49118.5</v>
      </c>
      <c r="L25" s="12">
        <v>28174.9</v>
      </c>
      <c r="M25" s="33">
        <f t="shared" si="0"/>
        <v>0.71537678337019206</v>
      </c>
      <c r="N25" s="33">
        <f t="shared" si="1"/>
        <v>0.5736107576575018</v>
      </c>
      <c r="O25" s="12">
        <v>28224.9</v>
      </c>
      <c r="P25" s="33">
        <f t="shared" si="2"/>
        <v>0.71664631189268935</v>
      </c>
      <c r="Q25" s="33">
        <f t="shared" si="3"/>
        <v>0.57462870405244459</v>
      </c>
      <c r="R25" s="12">
        <v>28152</v>
      </c>
      <c r="S25" s="34">
        <f t="shared" si="4"/>
        <v>0.71479533930688821</v>
      </c>
      <c r="T25" s="51">
        <f t="shared" si="5"/>
        <v>0.57314453820861788</v>
      </c>
    </row>
    <row r="26" spans="1:20" ht="25.5" x14ac:dyDescent="0.2">
      <c r="A26" s="2"/>
      <c r="B26" s="52"/>
      <c r="C26" s="21" t="s">
        <v>38</v>
      </c>
      <c r="D26" s="22">
        <v>405</v>
      </c>
      <c r="E26" s="66"/>
      <c r="F26" s="66"/>
      <c r="G26" s="66"/>
      <c r="H26" s="66"/>
      <c r="I26" s="66"/>
      <c r="J26" s="16">
        <v>166174.29999999999</v>
      </c>
      <c r="K26" s="6">
        <v>160299.9</v>
      </c>
      <c r="L26" s="6">
        <v>158794.4</v>
      </c>
      <c r="M26" s="24">
        <f t="shared" si="0"/>
        <v>0.95558940221201472</v>
      </c>
      <c r="N26" s="24">
        <f t="shared" si="1"/>
        <v>0.99060822870132792</v>
      </c>
      <c r="O26" s="6">
        <v>158794.4</v>
      </c>
      <c r="P26" s="24">
        <f t="shared" si="2"/>
        <v>0.95558940221201472</v>
      </c>
      <c r="Q26" s="24">
        <f t="shared" si="3"/>
        <v>0.99060822870132792</v>
      </c>
      <c r="R26" s="6">
        <v>158794.4</v>
      </c>
      <c r="S26" s="23">
        <f t="shared" si="4"/>
        <v>0.95558940221201472</v>
      </c>
      <c r="T26" s="53">
        <f t="shared" si="5"/>
        <v>0.99060822870132792</v>
      </c>
    </row>
    <row r="27" spans="1:20" ht="12.75" customHeight="1" x14ac:dyDescent="0.2">
      <c r="A27" s="2"/>
      <c r="B27" s="52"/>
      <c r="C27" s="21" t="s">
        <v>37</v>
      </c>
      <c r="D27" s="22">
        <v>408</v>
      </c>
      <c r="E27" s="66"/>
      <c r="F27" s="66"/>
      <c r="G27" s="66"/>
      <c r="H27" s="66"/>
      <c r="I27" s="66"/>
      <c r="J27" s="16">
        <v>6578.7</v>
      </c>
      <c r="K27" s="6">
        <v>7605.7</v>
      </c>
      <c r="L27" s="6">
        <v>8763.6</v>
      </c>
      <c r="M27" s="24">
        <f t="shared" si="0"/>
        <v>1.3321172876100142</v>
      </c>
      <c r="N27" s="24">
        <f t="shared" si="1"/>
        <v>1.1522410823461353</v>
      </c>
      <c r="O27" s="6">
        <v>9149.2999999999993</v>
      </c>
      <c r="P27" s="24">
        <f t="shared" si="2"/>
        <v>1.3907458920455409</v>
      </c>
      <c r="Q27" s="24">
        <f t="shared" si="3"/>
        <v>1.202953048371616</v>
      </c>
      <c r="R27" s="6">
        <v>9542.7000000000007</v>
      </c>
      <c r="S27" s="23">
        <f t="shared" si="4"/>
        <v>1.4505449404897626</v>
      </c>
      <c r="T27" s="53">
        <f t="shared" si="5"/>
        <v>1.254677412992887</v>
      </c>
    </row>
    <row r="28" spans="1:20" ht="25.5" x14ac:dyDescent="0.2">
      <c r="A28" s="2"/>
      <c r="B28" s="52"/>
      <c r="C28" s="21" t="s">
        <v>36</v>
      </c>
      <c r="D28" s="22">
        <v>409</v>
      </c>
      <c r="E28" s="66"/>
      <c r="F28" s="66"/>
      <c r="G28" s="66"/>
      <c r="H28" s="66"/>
      <c r="I28" s="66"/>
      <c r="J28" s="16">
        <v>218935</v>
      </c>
      <c r="K28" s="6">
        <f>246579.6-374.6</f>
        <v>246205</v>
      </c>
      <c r="L28" s="6">
        <v>90391.6</v>
      </c>
      <c r="M28" s="24">
        <f t="shared" si="0"/>
        <v>0.41286957316098388</v>
      </c>
      <c r="N28" s="24">
        <f t="shared" si="1"/>
        <v>0.36713957880627934</v>
      </c>
      <c r="O28" s="6">
        <v>106526.3</v>
      </c>
      <c r="P28" s="24">
        <f t="shared" si="2"/>
        <v>0.48656587571653687</v>
      </c>
      <c r="Q28" s="24">
        <f t="shared" si="3"/>
        <v>0.43267317885501921</v>
      </c>
      <c r="R28" s="6">
        <v>123765.4</v>
      </c>
      <c r="S28" s="23">
        <f t="shared" si="4"/>
        <v>0.56530659784867654</v>
      </c>
      <c r="T28" s="53">
        <f t="shared" si="5"/>
        <v>0.50269247172072051</v>
      </c>
    </row>
    <row r="29" spans="1:20" ht="12.75" customHeight="1" x14ac:dyDescent="0.2">
      <c r="A29" s="2"/>
      <c r="B29" s="52"/>
      <c r="C29" s="21" t="s">
        <v>35</v>
      </c>
      <c r="D29" s="22">
        <v>410</v>
      </c>
      <c r="E29" s="66"/>
      <c r="F29" s="66"/>
      <c r="G29" s="66"/>
      <c r="H29" s="66"/>
      <c r="I29" s="66"/>
      <c r="J29" s="16">
        <v>5480.3</v>
      </c>
      <c r="K29" s="6">
        <v>8225.6</v>
      </c>
      <c r="L29" s="6">
        <v>8386.5</v>
      </c>
      <c r="M29" s="24">
        <f t="shared" si="0"/>
        <v>1.5302994361622539</v>
      </c>
      <c r="N29" s="24">
        <f t="shared" si="1"/>
        <v>1.0195608830966738</v>
      </c>
      <c r="O29" s="6">
        <v>8386.5</v>
      </c>
      <c r="P29" s="24">
        <f t="shared" si="2"/>
        <v>1.5302994361622539</v>
      </c>
      <c r="Q29" s="24">
        <f t="shared" si="3"/>
        <v>1.0195608830966738</v>
      </c>
      <c r="R29" s="6">
        <v>8386.5</v>
      </c>
      <c r="S29" s="23">
        <f t="shared" si="4"/>
        <v>1.5302994361622539</v>
      </c>
      <c r="T29" s="53">
        <f t="shared" si="5"/>
        <v>1.0195608830966738</v>
      </c>
    </row>
    <row r="30" spans="1:20" ht="26.25" thickBot="1" x14ac:dyDescent="0.25">
      <c r="A30" s="2"/>
      <c r="B30" s="54"/>
      <c r="C30" s="26" t="s">
        <v>34</v>
      </c>
      <c r="D30" s="7">
        <v>412</v>
      </c>
      <c r="E30" s="67"/>
      <c r="F30" s="67"/>
      <c r="G30" s="67"/>
      <c r="H30" s="67"/>
      <c r="I30" s="67"/>
      <c r="J30" s="17">
        <v>196788.9</v>
      </c>
      <c r="K30" s="9">
        <v>228657.8</v>
      </c>
      <c r="L30" s="9">
        <v>258433.8</v>
      </c>
      <c r="M30" s="27">
        <f t="shared" si="0"/>
        <v>1.3132539487745498</v>
      </c>
      <c r="N30" s="27">
        <f t="shared" si="1"/>
        <v>1.130220792817914</v>
      </c>
      <c r="O30" s="9">
        <v>251822.1</v>
      </c>
      <c r="P30" s="27">
        <f t="shared" si="2"/>
        <v>1.2796560171838962</v>
      </c>
      <c r="Q30" s="27">
        <f t="shared" si="3"/>
        <v>1.1013055316722193</v>
      </c>
      <c r="R30" s="9">
        <v>249870.7</v>
      </c>
      <c r="S30" s="28">
        <f t="shared" si="4"/>
        <v>1.2697398074789787</v>
      </c>
      <c r="T30" s="55">
        <f t="shared" si="5"/>
        <v>1.0927713815142104</v>
      </c>
    </row>
    <row r="31" spans="1:20" ht="37.9" customHeight="1" thickBot="1" x14ac:dyDescent="0.25">
      <c r="A31" s="2"/>
      <c r="B31" s="62" t="s">
        <v>33</v>
      </c>
      <c r="C31" s="63"/>
      <c r="D31" s="41">
        <v>500</v>
      </c>
      <c r="E31" s="65"/>
      <c r="F31" s="65"/>
      <c r="G31" s="65"/>
      <c r="H31" s="65"/>
      <c r="I31" s="65"/>
      <c r="J31" s="10">
        <f>SUM(J32:J35)</f>
        <v>1291993.3</v>
      </c>
      <c r="K31" s="10">
        <f t="shared" ref="K31:R31" si="8">SUM(K32:K35)</f>
        <v>1199672.2999999998</v>
      </c>
      <c r="L31" s="10">
        <f t="shared" si="8"/>
        <v>1293517.1000000001</v>
      </c>
      <c r="M31" s="42">
        <f t="shared" si="0"/>
        <v>1.0011794178808822</v>
      </c>
      <c r="N31" s="42">
        <f t="shared" si="1"/>
        <v>1.0782253620426181</v>
      </c>
      <c r="O31" s="10">
        <f t="shared" si="8"/>
        <v>1973241.8</v>
      </c>
      <c r="P31" s="42">
        <f t="shared" si="2"/>
        <v>1.5272848551149607</v>
      </c>
      <c r="Q31" s="42">
        <f t="shared" si="3"/>
        <v>1.6448173388682896</v>
      </c>
      <c r="R31" s="10">
        <f t="shared" si="8"/>
        <v>1878918.6</v>
      </c>
      <c r="S31" s="43">
        <f t="shared" si="4"/>
        <v>1.454278903768309</v>
      </c>
      <c r="T31" s="44">
        <f t="shared" si="5"/>
        <v>1.5661932012600444</v>
      </c>
    </row>
    <row r="32" spans="1:20" ht="12.75" customHeight="1" x14ac:dyDescent="0.2">
      <c r="A32" s="2"/>
      <c r="B32" s="50"/>
      <c r="C32" s="30" t="s">
        <v>32</v>
      </c>
      <c r="D32" s="31">
        <v>501</v>
      </c>
      <c r="E32" s="68"/>
      <c r="F32" s="68"/>
      <c r="G32" s="68"/>
      <c r="H32" s="68"/>
      <c r="I32" s="68"/>
      <c r="J32" s="32">
        <v>261420.6</v>
      </c>
      <c r="K32" s="12">
        <f>117380.4+3210.1</f>
        <v>120590.5</v>
      </c>
      <c r="L32" s="12">
        <v>114196.1</v>
      </c>
      <c r="M32" s="33">
        <f t="shared" si="0"/>
        <v>0.436829002764128</v>
      </c>
      <c r="N32" s="33">
        <f t="shared" si="1"/>
        <v>0.94697426414186858</v>
      </c>
      <c r="O32" s="12">
        <v>786861.7</v>
      </c>
      <c r="P32" s="33">
        <f t="shared" si="2"/>
        <v>3.0099452759269925</v>
      </c>
      <c r="Q32" s="33">
        <f t="shared" si="3"/>
        <v>6.5250720413299552</v>
      </c>
      <c r="R32" s="12">
        <v>674329</v>
      </c>
      <c r="S32" s="34">
        <f t="shared" si="4"/>
        <v>2.5794791994203976</v>
      </c>
      <c r="T32" s="51">
        <f t="shared" si="5"/>
        <v>5.5918915669144749</v>
      </c>
    </row>
    <row r="33" spans="1:20" ht="12.75" customHeight="1" x14ac:dyDescent="0.2">
      <c r="A33" s="2"/>
      <c r="B33" s="52"/>
      <c r="C33" s="21" t="s">
        <v>31</v>
      </c>
      <c r="D33" s="22">
        <v>502</v>
      </c>
      <c r="E33" s="66"/>
      <c r="F33" s="66"/>
      <c r="G33" s="66"/>
      <c r="H33" s="66"/>
      <c r="I33" s="66"/>
      <c r="J33" s="25">
        <v>967552.5</v>
      </c>
      <c r="K33" s="6">
        <f>991774.9-3492.8+6953.3+150</f>
        <v>995385.4</v>
      </c>
      <c r="L33" s="6">
        <v>1126753.8</v>
      </c>
      <c r="M33" s="24">
        <f t="shared" si="0"/>
        <v>1.16454021874782</v>
      </c>
      <c r="N33" s="24">
        <f t="shared" si="1"/>
        <v>1.1319774230162507</v>
      </c>
      <c r="O33" s="6">
        <v>1183306.1000000001</v>
      </c>
      <c r="P33" s="24">
        <f t="shared" si="2"/>
        <v>1.2229890367706147</v>
      </c>
      <c r="Q33" s="24">
        <f t="shared" si="3"/>
        <v>1.1887918990975757</v>
      </c>
      <c r="R33" s="6">
        <v>1201481.6000000001</v>
      </c>
      <c r="S33" s="23">
        <f t="shared" si="4"/>
        <v>1.241774063939683</v>
      </c>
      <c r="T33" s="53">
        <f t="shared" si="5"/>
        <v>1.2070516605929724</v>
      </c>
    </row>
    <row r="34" spans="1:20" ht="12.75" customHeight="1" x14ac:dyDescent="0.2">
      <c r="A34" s="2"/>
      <c r="B34" s="52"/>
      <c r="C34" s="21" t="s">
        <v>30</v>
      </c>
      <c r="D34" s="22">
        <v>503</v>
      </c>
      <c r="E34" s="66"/>
      <c r="F34" s="66"/>
      <c r="G34" s="66"/>
      <c r="H34" s="66"/>
      <c r="I34" s="66"/>
      <c r="J34" s="25">
        <v>63002</v>
      </c>
      <c r="K34" s="6">
        <v>83676.2</v>
      </c>
      <c r="L34" s="6">
        <v>52531</v>
      </c>
      <c r="M34" s="24">
        <f t="shared" si="0"/>
        <v>0.83379892701818992</v>
      </c>
      <c r="N34" s="24">
        <f t="shared" si="1"/>
        <v>0.6277890248362139</v>
      </c>
      <c r="O34" s="6">
        <v>3037.8</v>
      </c>
      <c r="P34" s="24">
        <f t="shared" si="2"/>
        <v>4.8217516904225266E-2</v>
      </c>
      <c r="Q34" s="24">
        <f t="shared" si="3"/>
        <v>3.6304229876595741E-2</v>
      </c>
      <c r="R34" s="6">
        <v>3071.8</v>
      </c>
      <c r="S34" s="23">
        <f t="shared" si="4"/>
        <v>4.8757182311672649E-2</v>
      </c>
      <c r="T34" s="53">
        <f t="shared" si="5"/>
        <v>3.6710558079836322E-2</v>
      </c>
    </row>
    <row r="35" spans="1:20" ht="52.15" customHeight="1" thickBot="1" x14ac:dyDescent="0.25">
      <c r="A35" s="2"/>
      <c r="B35" s="54"/>
      <c r="C35" s="26" t="s">
        <v>29</v>
      </c>
      <c r="D35" s="7">
        <v>505</v>
      </c>
      <c r="E35" s="67"/>
      <c r="F35" s="67"/>
      <c r="G35" s="67"/>
      <c r="H35" s="67"/>
      <c r="I35" s="67"/>
      <c r="J35" s="29">
        <v>18.2</v>
      </c>
      <c r="K35" s="9">
        <v>20.2</v>
      </c>
      <c r="L35" s="9">
        <v>36.200000000000003</v>
      </c>
      <c r="M35" s="27">
        <f t="shared" si="0"/>
        <v>1.9890109890109893</v>
      </c>
      <c r="N35" s="27">
        <f t="shared" si="1"/>
        <v>1.7920792079207923</v>
      </c>
      <c r="O35" s="9">
        <v>36.200000000000003</v>
      </c>
      <c r="P35" s="27">
        <f t="shared" si="2"/>
        <v>1.9890109890109893</v>
      </c>
      <c r="Q35" s="27">
        <f t="shared" si="3"/>
        <v>1.7920792079207923</v>
      </c>
      <c r="R35" s="9">
        <v>36.200000000000003</v>
      </c>
      <c r="S35" s="28">
        <f t="shared" si="4"/>
        <v>1.9890109890109893</v>
      </c>
      <c r="T35" s="55">
        <f t="shared" si="5"/>
        <v>1.7920792079207923</v>
      </c>
    </row>
    <row r="36" spans="1:20" ht="12.75" customHeight="1" thickBot="1" x14ac:dyDescent="0.25">
      <c r="A36" s="2"/>
      <c r="B36" s="62" t="s">
        <v>28</v>
      </c>
      <c r="C36" s="63"/>
      <c r="D36" s="41">
        <v>600</v>
      </c>
      <c r="E36" s="65"/>
      <c r="F36" s="65"/>
      <c r="G36" s="65"/>
      <c r="H36" s="65"/>
      <c r="I36" s="65"/>
      <c r="J36" s="10">
        <f>J37</f>
        <v>177035.3</v>
      </c>
      <c r="K36" s="10">
        <f t="shared" ref="K36:R36" si="9">K37</f>
        <v>481069.1</v>
      </c>
      <c r="L36" s="10">
        <f t="shared" si="9"/>
        <v>24089.7</v>
      </c>
      <c r="M36" s="42">
        <f t="shared" si="0"/>
        <v>0.13607286230486237</v>
      </c>
      <c r="N36" s="42">
        <f t="shared" si="1"/>
        <v>5.007534260670661E-2</v>
      </c>
      <c r="O36" s="10">
        <f t="shared" si="9"/>
        <v>24089.7</v>
      </c>
      <c r="P36" s="42">
        <f t="shared" si="2"/>
        <v>0.13607286230486237</v>
      </c>
      <c r="Q36" s="42">
        <f t="shared" si="3"/>
        <v>5.007534260670661E-2</v>
      </c>
      <c r="R36" s="10">
        <f t="shared" si="9"/>
        <v>24089.7</v>
      </c>
      <c r="S36" s="43">
        <f t="shared" si="4"/>
        <v>0.13607286230486237</v>
      </c>
      <c r="T36" s="44">
        <f t="shared" si="5"/>
        <v>5.007534260670661E-2</v>
      </c>
    </row>
    <row r="37" spans="1:20" ht="36.6" customHeight="1" thickBot="1" x14ac:dyDescent="0.25">
      <c r="A37" s="2"/>
      <c r="B37" s="56"/>
      <c r="C37" s="35" t="s">
        <v>27</v>
      </c>
      <c r="D37" s="36">
        <v>605</v>
      </c>
      <c r="E37" s="69"/>
      <c r="F37" s="69"/>
      <c r="G37" s="69"/>
      <c r="H37" s="69"/>
      <c r="I37" s="69"/>
      <c r="J37" s="14">
        <v>177035.3</v>
      </c>
      <c r="K37" s="14">
        <v>481069.1</v>
      </c>
      <c r="L37" s="13">
        <v>24089.7</v>
      </c>
      <c r="M37" s="38">
        <f t="shared" si="0"/>
        <v>0.13607286230486237</v>
      </c>
      <c r="N37" s="38">
        <f t="shared" si="1"/>
        <v>5.007534260670661E-2</v>
      </c>
      <c r="O37" s="13">
        <v>24089.7</v>
      </c>
      <c r="P37" s="38">
        <f t="shared" si="2"/>
        <v>0.13607286230486237</v>
      </c>
      <c r="Q37" s="38">
        <f t="shared" si="3"/>
        <v>5.007534260670661E-2</v>
      </c>
      <c r="R37" s="13">
        <v>24089.7</v>
      </c>
      <c r="S37" s="39">
        <f t="shared" si="4"/>
        <v>0.13607286230486237</v>
      </c>
      <c r="T37" s="57">
        <f t="shared" si="5"/>
        <v>5.007534260670661E-2</v>
      </c>
    </row>
    <row r="38" spans="1:20" ht="12.75" customHeight="1" thickBot="1" x14ac:dyDescent="0.25">
      <c r="A38" s="2"/>
      <c r="B38" s="62" t="s">
        <v>26</v>
      </c>
      <c r="C38" s="63"/>
      <c r="D38" s="41">
        <v>700</v>
      </c>
      <c r="E38" s="65"/>
      <c r="F38" s="65"/>
      <c r="G38" s="65"/>
      <c r="H38" s="65"/>
      <c r="I38" s="65"/>
      <c r="J38" s="10">
        <f t="shared" ref="J38:K38" si="10">SUM(J39:J44)</f>
        <v>2424166.1</v>
      </c>
      <c r="K38" s="10">
        <f t="shared" si="10"/>
        <v>2901923.5999999996</v>
      </c>
      <c r="L38" s="10">
        <f>SUM(L39:L44)</f>
        <v>2838522.5999999996</v>
      </c>
      <c r="M38" s="42">
        <f t="shared" si="0"/>
        <v>1.170927437686716</v>
      </c>
      <c r="N38" s="42">
        <f t="shared" si="1"/>
        <v>0.97815207815946636</v>
      </c>
      <c r="O38" s="10">
        <f t="shared" ref="O38:R38" si="11">SUM(O39:O44)</f>
        <v>2850612.3999999994</v>
      </c>
      <c r="P38" s="42">
        <f t="shared" si="2"/>
        <v>1.1759146372024587</v>
      </c>
      <c r="Q38" s="42">
        <f t="shared" si="3"/>
        <v>0.98231821127199892</v>
      </c>
      <c r="R38" s="10">
        <f t="shared" si="11"/>
        <v>2848105.4999999995</v>
      </c>
      <c r="S38" s="43">
        <f t="shared" si="4"/>
        <v>1.174880508394206</v>
      </c>
      <c r="T38" s="44">
        <f t="shared" si="5"/>
        <v>0.98145433601353249</v>
      </c>
    </row>
    <row r="39" spans="1:20" x14ac:dyDescent="0.2">
      <c r="A39" s="2"/>
      <c r="B39" s="50"/>
      <c r="C39" s="30" t="s">
        <v>25</v>
      </c>
      <c r="D39" s="31">
        <v>701</v>
      </c>
      <c r="E39" s="68"/>
      <c r="F39" s="68"/>
      <c r="G39" s="68"/>
      <c r="H39" s="68"/>
      <c r="I39" s="68"/>
      <c r="J39" s="15">
        <v>302221.40000000002</v>
      </c>
      <c r="K39" s="12">
        <v>308427.8</v>
      </c>
      <c r="L39" s="12">
        <v>282262.8</v>
      </c>
      <c r="M39" s="33">
        <f t="shared" si="0"/>
        <v>0.93396033503914666</v>
      </c>
      <c r="N39" s="33">
        <f t="shared" si="1"/>
        <v>0.91516653168099638</v>
      </c>
      <c r="O39" s="12">
        <v>283762.3</v>
      </c>
      <c r="P39" s="33">
        <f t="shared" si="2"/>
        <v>0.93892192941995489</v>
      </c>
      <c r="Q39" s="33">
        <f t="shared" si="3"/>
        <v>0.92002828538802273</v>
      </c>
      <c r="R39" s="12">
        <v>283762.3</v>
      </c>
      <c r="S39" s="34">
        <f t="shared" si="4"/>
        <v>0.93892192941995489</v>
      </c>
      <c r="T39" s="51">
        <f t="shared" si="5"/>
        <v>0.92002828538802273</v>
      </c>
    </row>
    <row r="40" spans="1:20" x14ac:dyDescent="0.2">
      <c r="A40" s="2"/>
      <c r="B40" s="52"/>
      <c r="C40" s="21" t="s">
        <v>24</v>
      </c>
      <c r="D40" s="22">
        <v>702</v>
      </c>
      <c r="E40" s="66"/>
      <c r="F40" s="66"/>
      <c r="G40" s="66"/>
      <c r="H40" s="66"/>
      <c r="I40" s="66"/>
      <c r="J40" s="16">
        <v>1767072.6</v>
      </c>
      <c r="K40" s="6">
        <v>2219528.9</v>
      </c>
      <c r="L40" s="6">
        <v>2145797.6</v>
      </c>
      <c r="M40" s="24">
        <f t="shared" si="0"/>
        <v>1.2143233956544852</v>
      </c>
      <c r="N40" s="24">
        <f t="shared" si="1"/>
        <v>0.96678065331791818</v>
      </c>
      <c r="O40" s="6">
        <v>2160726</v>
      </c>
      <c r="P40" s="24">
        <f t="shared" si="2"/>
        <v>1.2227714922408959</v>
      </c>
      <c r="Q40" s="24">
        <f t="shared" si="3"/>
        <v>0.97350658511362487</v>
      </c>
      <c r="R40" s="6">
        <v>2158259.9</v>
      </c>
      <c r="S40" s="23">
        <f t="shared" si="4"/>
        <v>1.2213759072490851</v>
      </c>
      <c r="T40" s="53">
        <f t="shared" si="5"/>
        <v>0.97239549347611554</v>
      </c>
    </row>
    <row r="41" spans="1:20" ht="25.5" x14ac:dyDescent="0.2">
      <c r="A41" s="2"/>
      <c r="B41" s="52"/>
      <c r="C41" s="21" t="s">
        <v>23</v>
      </c>
      <c r="D41" s="22">
        <v>703</v>
      </c>
      <c r="E41" s="66"/>
      <c r="F41" s="66"/>
      <c r="G41" s="66"/>
      <c r="H41" s="66"/>
      <c r="I41" s="66"/>
      <c r="J41" s="16">
        <v>177184</v>
      </c>
      <c r="K41" s="6">
        <v>159673.9</v>
      </c>
      <c r="L41" s="6">
        <v>153216.79999999999</v>
      </c>
      <c r="M41" s="24">
        <f t="shared" si="0"/>
        <v>0.86473270724218887</v>
      </c>
      <c r="N41" s="24">
        <f t="shared" si="1"/>
        <v>0.95956070466118759</v>
      </c>
      <c r="O41" s="6">
        <v>153216.79999999999</v>
      </c>
      <c r="P41" s="24">
        <f t="shared" si="2"/>
        <v>0.86473270724218887</v>
      </c>
      <c r="Q41" s="24">
        <f t="shared" si="3"/>
        <v>0.95956070466118759</v>
      </c>
      <c r="R41" s="6">
        <v>153216.79999999999</v>
      </c>
      <c r="S41" s="23">
        <f t="shared" si="4"/>
        <v>0.86473270724218887</v>
      </c>
      <c r="T41" s="53">
        <f t="shared" si="5"/>
        <v>0.95956070466118759</v>
      </c>
    </row>
    <row r="42" spans="1:20" ht="51" x14ac:dyDescent="0.2">
      <c r="A42" s="2"/>
      <c r="B42" s="52"/>
      <c r="C42" s="21" t="s">
        <v>65</v>
      </c>
      <c r="D42" s="22">
        <v>705</v>
      </c>
      <c r="E42" s="20">
        <v>7</v>
      </c>
      <c r="F42" s="20">
        <v>5</v>
      </c>
      <c r="G42" s="20"/>
      <c r="H42" s="20"/>
      <c r="I42" s="20"/>
      <c r="J42" s="16">
        <v>0</v>
      </c>
      <c r="K42" s="6">
        <v>968.7</v>
      </c>
      <c r="L42" s="6">
        <v>885</v>
      </c>
      <c r="M42" s="24" t="e">
        <f t="shared" si="0"/>
        <v>#DIV/0!</v>
      </c>
      <c r="N42" s="24">
        <f t="shared" si="1"/>
        <v>0.91359554041498914</v>
      </c>
      <c r="O42" s="6">
        <v>0</v>
      </c>
      <c r="P42" s="24" t="e">
        <f t="shared" si="2"/>
        <v>#DIV/0!</v>
      </c>
      <c r="Q42" s="24">
        <f t="shared" si="3"/>
        <v>0</v>
      </c>
      <c r="R42" s="6">
        <v>0</v>
      </c>
      <c r="S42" s="23" t="e">
        <f t="shared" si="4"/>
        <v>#DIV/0!</v>
      </c>
      <c r="T42" s="53">
        <f t="shared" si="5"/>
        <v>0</v>
      </c>
    </row>
    <row r="43" spans="1:20" ht="33" customHeight="1" x14ac:dyDescent="0.2">
      <c r="A43" s="2"/>
      <c r="B43" s="52"/>
      <c r="C43" s="21" t="s">
        <v>22</v>
      </c>
      <c r="D43" s="22">
        <v>707</v>
      </c>
      <c r="E43" s="66"/>
      <c r="F43" s="66"/>
      <c r="G43" s="66"/>
      <c r="H43" s="66"/>
      <c r="I43" s="66"/>
      <c r="J43" s="16">
        <v>9279.2000000000007</v>
      </c>
      <c r="K43" s="6">
        <v>17482.400000000001</v>
      </c>
      <c r="L43" s="6">
        <v>30815</v>
      </c>
      <c r="M43" s="24">
        <f t="shared" si="0"/>
        <v>3.3208681782912319</v>
      </c>
      <c r="N43" s="24">
        <f t="shared" si="1"/>
        <v>1.7626298448725575</v>
      </c>
      <c r="O43" s="6">
        <v>30566</v>
      </c>
      <c r="P43" s="24">
        <f t="shared" si="2"/>
        <v>3.2940339684455555</v>
      </c>
      <c r="Q43" s="24">
        <f t="shared" si="3"/>
        <v>1.7483869491602981</v>
      </c>
      <c r="R43" s="6">
        <v>30516</v>
      </c>
      <c r="S43" s="23">
        <f t="shared" si="4"/>
        <v>3.2886455728942146</v>
      </c>
      <c r="T43" s="53">
        <f t="shared" si="5"/>
        <v>1.745526929940969</v>
      </c>
    </row>
    <row r="44" spans="1:20" ht="29.45" customHeight="1" thickBot="1" x14ac:dyDescent="0.25">
      <c r="A44" s="2"/>
      <c r="B44" s="54"/>
      <c r="C44" s="26" t="s">
        <v>21</v>
      </c>
      <c r="D44" s="7">
        <v>709</v>
      </c>
      <c r="E44" s="67"/>
      <c r="F44" s="67"/>
      <c r="G44" s="67"/>
      <c r="H44" s="67"/>
      <c r="I44" s="67"/>
      <c r="J44" s="17">
        <v>168408.9</v>
      </c>
      <c r="K44" s="9">
        <v>195841.9</v>
      </c>
      <c r="L44" s="9">
        <v>225545.4</v>
      </c>
      <c r="M44" s="27">
        <f t="shared" si="0"/>
        <v>1.3392724493776753</v>
      </c>
      <c r="N44" s="27">
        <f t="shared" si="1"/>
        <v>1.1516708120172445</v>
      </c>
      <c r="O44" s="9">
        <v>222341.3</v>
      </c>
      <c r="P44" s="27">
        <f t="shared" si="2"/>
        <v>1.3202467328033138</v>
      </c>
      <c r="Q44" s="27">
        <f t="shared" si="3"/>
        <v>1.1353101660063551</v>
      </c>
      <c r="R44" s="9">
        <v>222350.5</v>
      </c>
      <c r="S44" s="28">
        <f t="shared" si="4"/>
        <v>1.3203013617451336</v>
      </c>
      <c r="T44" s="55">
        <f t="shared" si="5"/>
        <v>1.1353571426747799</v>
      </c>
    </row>
    <row r="45" spans="1:20" ht="24.75" customHeight="1" thickBot="1" x14ac:dyDescent="0.25">
      <c r="A45" s="2"/>
      <c r="B45" s="62" t="s">
        <v>20</v>
      </c>
      <c r="C45" s="63"/>
      <c r="D45" s="41">
        <v>800</v>
      </c>
      <c r="E45" s="65"/>
      <c r="F45" s="65"/>
      <c r="G45" s="65"/>
      <c r="H45" s="65"/>
      <c r="I45" s="65"/>
      <c r="J45" s="10">
        <f>SUM(J46:J47)</f>
        <v>220999</v>
      </c>
      <c r="K45" s="10">
        <f t="shared" ref="K45:R45" si="12">SUM(K46:K47)</f>
        <v>366802.3</v>
      </c>
      <c r="L45" s="18">
        <f t="shared" si="12"/>
        <v>419066.5</v>
      </c>
      <c r="M45" s="42">
        <f t="shared" si="0"/>
        <v>1.8962370870456426</v>
      </c>
      <c r="N45" s="42">
        <f t="shared" si="1"/>
        <v>1.1424860203984544</v>
      </c>
      <c r="O45" s="18">
        <f t="shared" si="12"/>
        <v>44715.799999999996</v>
      </c>
      <c r="P45" s="42">
        <f t="shared" si="2"/>
        <v>0.20233485219390132</v>
      </c>
      <c r="Q45" s="42">
        <f t="shared" si="3"/>
        <v>0.1219070872783513</v>
      </c>
      <c r="R45" s="18">
        <f t="shared" si="12"/>
        <v>45519.399999999994</v>
      </c>
      <c r="S45" s="43">
        <f t="shared" si="4"/>
        <v>0.20597106774238794</v>
      </c>
      <c r="T45" s="44">
        <f t="shared" si="5"/>
        <v>0.12409791323554949</v>
      </c>
    </row>
    <row r="46" spans="1:20" ht="12.75" customHeight="1" x14ac:dyDescent="0.2">
      <c r="A46" s="2"/>
      <c r="B46" s="50"/>
      <c r="C46" s="30" t="s">
        <v>19</v>
      </c>
      <c r="D46" s="31">
        <v>801</v>
      </c>
      <c r="E46" s="68"/>
      <c r="F46" s="68"/>
      <c r="G46" s="68"/>
      <c r="H46" s="68"/>
      <c r="I46" s="68"/>
      <c r="J46" s="15">
        <v>218986.9</v>
      </c>
      <c r="K46" s="12">
        <v>364461.1</v>
      </c>
      <c r="L46" s="12">
        <v>417225</v>
      </c>
      <c r="M46" s="33">
        <f t="shared" si="0"/>
        <v>1.9052509533675304</v>
      </c>
      <c r="N46" s="33">
        <f t="shared" si="1"/>
        <v>1.1447723776282297</v>
      </c>
      <c r="O46" s="12">
        <v>42872.2</v>
      </c>
      <c r="P46" s="33">
        <f t="shared" si="2"/>
        <v>0.1957751810724751</v>
      </c>
      <c r="Q46" s="33">
        <f t="shared" si="3"/>
        <v>0.11763175823153692</v>
      </c>
      <c r="R46" s="12">
        <v>43573.7</v>
      </c>
      <c r="S46" s="34">
        <f t="shared" si="4"/>
        <v>0.19897856903769129</v>
      </c>
      <c r="T46" s="51">
        <f t="shared" si="5"/>
        <v>0.11955651782865168</v>
      </c>
    </row>
    <row r="47" spans="1:20" ht="39" thickBot="1" x14ac:dyDescent="0.25">
      <c r="A47" s="2"/>
      <c r="B47" s="54"/>
      <c r="C47" s="26" t="s">
        <v>18</v>
      </c>
      <c r="D47" s="7">
        <v>804</v>
      </c>
      <c r="E47" s="67"/>
      <c r="F47" s="67"/>
      <c r="G47" s="67"/>
      <c r="H47" s="67"/>
      <c r="I47" s="67"/>
      <c r="J47" s="17">
        <v>2012.1</v>
      </c>
      <c r="K47" s="9">
        <v>2341.1999999999998</v>
      </c>
      <c r="L47" s="9">
        <v>1841.5</v>
      </c>
      <c r="M47" s="27">
        <f t="shared" si="0"/>
        <v>0.91521296158242638</v>
      </c>
      <c r="N47" s="27">
        <f t="shared" si="1"/>
        <v>0.78656244660857688</v>
      </c>
      <c r="O47" s="9">
        <v>1843.6</v>
      </c>
      <c r="P47" s="27">
        <f t="shared" si="2"/>
        <v>0.91625664728393219</v>
      </c>
      <c r="Q47" s="27">
        <f t="shared" si="3"/>
        <v>0.78745942251836665</v>
      </c>
      <c r="R47" s="9">
        <v>1945.7</v>
      </c>
      <c r="S47" s="28">
        <f t="shared" si="4"/>
        <v>0.96699965210476624</v>
      </c>
      <c r="T47" s="55">
        <f t="shared" si="5"/>
        <v>0.83106953698957808</v>
      </c>
    </row>
    <row r="48" spans="1:20" ht="12.75" customHeight="1" thickBot="1" x14ac:dyDescent="0.25">
      <c r="A48" s="2"/>
      <c r="B48" s="62" t="s">
        <v>17</v>
      </c>
      <c r="C48" s="63"/>
      <c r="D48" s="41">
        <v>900</v>
      </c>
      <c r="E48" s="65"/>
      <c r="F48" s="65"/>
      <c r="G48" s="65"/>
      <c r="H48" s="65"/>
      <c r="I48" s="65"/>
      <c r="J48" s="10">
        <f>SUM(J49:J49)</f>
        <v>3251.9</v>
      </c>
      <c r="K48" s="10">
        <f>SUM(K49:K49)</f>
        <v>3618.8</v>
      </c>
      <c r="L48" s="10">
        <f>SUM(L49:L49)</f>
        <v>3618.8</v>
      </c>
      <c r="M48" s="42">
        <f t="shared" si="0"/>
        <v>1.1128263476736677</v>
      </c>
      <c r="N48" s="42">
        <f t="shared" si="1"/>
        <v>1</v>
      </c>
      <c r="O48" s="10">
        <f>SUM(O49:O49)</f>
        <v>3618.8</v>
      </c>
      <c r="P48" s="42">
        <f t="shared" si="2"/>
        <v>1.1128263476736677</v>
      </c>
      <c r="Q48" s="42">
        <f t="shared" si="3"/>
        <v>1</v>
      </c>
      <c r="R48" s="10">
        <f>SUM(R49:R49)</f>
        <v>3618.8</v>
      </c>
      <c r="S48" s="43">
        <f t="shared" si="4"/>
        <v>1.1128263476736677</v>
      </c>
      <c r="T48" s="44">
        <f t="shared" si="5"/>
        <v>1</v>
      </c>
    </row>
    <row r="49" spans="1:20" ht="26.25" thickBot="1" x14ac:dyDescent="0.25">
      <c r="A49" s="2"/>
      <c r="B49" s="56"/>
      <c r="C49" s="35" t="s">
        <v>16</v>
      </c>
      <c r="D49" s="36">
        <v>909</v>
      </c>
      <c r="E49" s="69"/>
      <c r="F49" s="69"/>
      <c r="G49" s="69"/>
      <c r="H49" s="69"/>
      <c r="I49" s="69"/>
      <c r="J49" s="37">
        <v>3251.9</v>
      </c>
      <c r="K49" s="14">
        <v>3618.8</v>
      </c>
      <c r="L49" s="40">
        <v>3618.8</v>
      </c>
      <c r="M49" s="38">
        <f t="shared" si="0"/>
        <v>1.1128263476736677</v>
      </c>
      <c r="N49" s="38">
        <f t="shared" si="1"/>
        <v>1</v>
      </c>
      <c r="O49" s="40">
        <v>3618.8</v>
      </c>
      <c r="P49" s="38">
        <f t="shared" si="2"/>
        <v>1.1128263476736677</v>
      </c>
      <c r="Q49" s="38">
        <f t="shared" si="3"/>
        <v>1</v>
      </c>
      <c r="R49" s="40">
        <v>3618.8</v>
      </c>
      <c r="S49" s="39">
        <f t="shared" si="4"/>
        <v>1.1128263476736677</v>
      </c>
      <c r="T49" s="57">
        <f t="shared" si="5"/>
        <v>1</v>
      </c>
    </row>
    <row r="50" spans="1:20" ht="12.75" customHeight="1" thickBot="1" x14ac:dyDescent="0.25">
      <c r="A50" s="2"/>
      <c r="B50" s="62" t="s">
        <v>15</v>
      </c>
      <c r="C50" s="63"/>
      <c r="D50" s="41">
        <v>1000</v>
      </c>
      <c r="E50" s="65"/>
      <c r="F50" s="65"/>
      <c r="G50" s="65"/>
      <c r="H50" s="65"/>
      <c r="I50" s="65"/>
      <c r="J50" s="10">
        <f>SUM(J51:J54)</f>
        <v>61674.9</v>
      </c>
      <c r="K50" s="10">
        <f t="shared" ref="K50:R50" si="13">SUM(K51:K54)</f>
        <v>146265.79999999999</v>
      </c>
      <c r="L50" s="10">
        <f t="shared" si="13"/>
        <v>106688.3</v>
      </c>
      <c r="M50" s="42">
        <f t="shared" si="0"/>
        <v>1.7298495822449651</v>
      </c>
      <c r="N50" s="42">
        <f t="shared" si="1"/>
        <v>0.72941384793984654</v>
      </c>
      <c r="O50" s="10">
        <f t="shared" si="13"/>
        <v>104517.9</v>
      </c>
      <c r="P50" s="42">
        <f t="shared" si="2"/>
        <v>1.6946586050402999</v>
      </c>
      <c r="Q50" s="42">
        <f t="shared" si="3"/>
        <v>0.71457510915060118</v>
      </c>
      <c r="R50" s="10">
        <f t="shared" si="13"/>
        <v>104592.09999999999</v>
      </c>
      <c r="S50" s="43">
        <f t="shared" si="4"/>
        <v>1.695861687655756</v>
      </c>
      <c r="T50" s="44">
        <f t="shared" si="5"/>
        <v>0.71508240477268092</v>
      </c>
    </row>
    <row r="51" spans="1:20" x14ac:dyDescent="0.2">
      <c r="A51" s="2"/>
      <c r="B51" s="50"/>
      <c r="C51" s="30" t="s">
        <v>14</v>
      </c>
      <c r="D51" s="31">
        <v>1001</v>
      </c>
      <c r="E51" s="68"/>
      <c r="F51" s="68"/>
      <c r="G51" s="68"/>
      <c r="H51" s="68"/>
      <c r="I51" s="68"/>
      <c r="J51" s="15">
        <v>19186.900000000001</v>
      </c>
      <c r="K51" s="12">
        <f>22536.2+3110.5</f>
        <v>25646.7</v>
      </c>
      <c r="L51" s="12">
        <v>20576.8</v>
      </c>
      <c r="M51" s="33">
        <f t="shared" si="0"/>
        <v>1.0724400502426132</v>
      </c>
      <c r="N51" s="33">
        <f t="shared" si="1"/>
        <v>0.80231764710469566</v>
      </c>
      <c r="O51" s="12">
        <v>20576.8</v>
      </c>
      <c r="P51" s="33">
        <f t="shared" si="2"/>
        <v>1.0724400502426132</v>
      </c>
      <c r="Q51" s="33">
        <f t="shared" si="3"/>
        <v>0.80231764710469566</v>
      </c>
      <c r="R51" s="12">
        <v>20576.8</v>
      </c>
      <c r="S51" s="34">
        <f t="shared" si="4"/>
        <v>1.0724400502426132</v>
      </c>
      <c r="T51" s="51">
        <f t="shared" si="5"/>
        <v>0.80231764710469566</v>
      </c>
    </row>
    <row r="52" spans="1:20" ht="25.5" x14ac:dyDescent="0.2">
      <c r="A52" s="2"/>
      <c r="B52" s="52"/>
      <c r="C52" s="21" t="s">
        <v>13</v>
      </c>
      <c r="D52" s="22">
        <v>1003</v>
      </c>
      <c r="E52" s="66"/>
      <c r="F52" s="66"/>
      <c r="G52" s="66"/>
      <c r="H52" s="66"/>
      <c r="I52" s="66"/>
      <c r="J52" s="16">
        <v>35443.199999999997</v>
      </c>
      <c r="K52" s="6">
        <f>155312.4-43483.8+1650</f>
        <v>113478.59999999999</v>
      </c>
      <c r="L52" s="6">
        <v>73534.399999999994</v>
      </c>
      <c r="M52" s="24">
        <f t="shared" si="0"/>
        <v>2.0747110870350305</v>
      </c>
      <c r="N52" s="24">
        <f t="shared" si="1"/>
        <v>0.64800235462897848</v>
      </c>
      <c r="O52" s="6">
        <v>71365.899999999994</v>
      </c>
      <c r="P52" s="24">
        <f t="shared" si="2"/>
        <v>2.0135286881545684</v>
      </c>
      <c r="Q52" s="24">
        <f t="shared" si="3"/>
        <v>0.62889302476414055</v>
      </c>
      <c r="R52" s="6">
        <v>71455.899999999994</v>
      </c>
      <c r="S52" s="23">
        <f t="shared" si="4"/>
        <v>2.016067962260744</v>
      </c>
      <c r="T52" s="53">
        <f t="shared" si="5"/>
        <v>0.62968612584222927</v>
      </c>
    </row>
    <row r="53" spans="1:20" ht="12.75" customHeight="1" x14ac:dyDescent="0.2">
      <c r="A53" s="2"/>
      <c r="B53" s="52"/>
      <c r="C53" s="21" t="s">
        <v>12</v>
      </c>
      <c r="D53" s="22">
        <v>1004</v>
      </c>
      <c r="E53" s="66"/>
      <c r="F53" s="66"/>
      <c r="G53" s="66"/>
      <c r="H53" s="66"/>
      <c r="I53" s="66"/>
      <c r="J53" s="16">
        <v>7044.8</v>
      </c>
      <c r="K53" s="6">
        <f>7141.7-1.2</f>
        <v>7140.5</v>
      </c>
      <c r="L53" s="6">
        <v>12577.1</v>
      </c>
      <c r="M53" s="24">
        <f t="shared" si="0"/>
        <v>1.7853026345673404</v>
      </c>
      <c r="N53" s="24">
        <f t="shared" si="1"/>
        <v>1.7613752538337653</v>
      </c>
      <c r="O53" s="6">
        <v>12575.2</v>
      </c>
      <c r="P53" s="24">
        <f t="shared" si="2"/>
        <v>1.7850329320917557</v>
      </c>
      <c r="Q53" s="24">
        <f t="shared" si="3"/>
        <v>1.7611091660247882</v>
      </c>
      <c r="R53" s="6">
        <v>12559.4</v>
      </c>
      <c r="S53" s="23">
        <f t="shared" si="4"/>
        <v>1.7827901430842605</v>
      </c>
      <c r="T53" s="53">
        <f t="shared" si="5"/>
        <v>1.7588964358238217</v>
      </c>
    </row>
    <row r="54" spans="1:20" ht="26.25" thickBot="1" x14ac:dyDescent="0.25">
      <c r="A54" s="2"/>
      <c r="B54" s="54"/>
      <c r="C54" s="26" t="s">
        <v>11</v>
      </c>
      <c r="D54" s="7">
        <v>1006</v>
      </c>
      <c r="E54" s="67"/>
      <c r="F54" s="67"/>
      <c r="G54" s="67"/>
      <c r="H54" s="67"/>
      <c r="I54" s="67"/>
      <c r="J54" s="17">
        <v>0</v>
      </c>
      <c r="K54" s="9">
        <v>0</v>
      </c>
      <c r="L54" s="9"/>
      <c r="M54" s="27" t="e">
        <f t="shared" si="0"/>
        <v>#DIV/0!</v>
      </c>
      <c r="N54" s="27" t="e">
        <f t="shared" si="1"/>
        <v>#DIV/0!</v>
      </c>
      <c r="O54" s="9"/>
      <c r="P54" s="27" t="e">
        <f t="shared" si="2"/>
        <v>#DIV/0!</v>
      </c>
      <c r="Q54" s="27" t="e">
        <f t="shared" si="3"/>
        <v>#DIV/0!</v>
      </c>
      <c r="R54" s="9"/>
      <c r="S54" s="28" t="e">
        <f t="shared" si="4"/>
        <v>#DIV/0!</v>
      </c>
      <c r="T54" s="55" t="e">
        <f t="shared" si="5"/>
        <v>#DIV/0!</v>
      </c>
    </row>
    <row r="55" spans="1:20" ht="30.75" customHeight="1" thickBot="1" x14ac:dyDescent="0.25">
      <c r="A55" s="2"/>
      <c r="B55" s="62" t="s">
        <v>10</v>
      </c>
      <c r="C55" s="63"/>
      <c r="D55" s="41">
        <v>1100</v>
      </c>
      <c r="E55" s="65"/>
      <c r="F55" s="65"/>
      <c r="G55" s="65"/>
      <c r="H55" s="65"/>
      <c r="I55" s="65"/>
      <c r="J55" s="10">
        <f>SUM(J56:J58)</f>
        <v>98510.3</v>
      </c>
      <c r="K55" s="10">
        <f t="shared" ref="K55:R55" si="14">SUM(K56:K58)</f>
        <v>187071</v>
      </c>
      <c r="L55" s="10">
        <f t="shared" si="14"/>
        <v>165748.29999999999</v>
      </c>
      <c r="M55" s="42">
        <f t="shared" si="0"/>
        <v>1.6825479163092589</v>
      </c>
      <c r="N55" s="42">
        <f t="shared" si="1"/>
        <v>0.88601814284416069</v>
      </c>
      <c r="O55" s="10">
        <f t="shared" si="14"/>
        <v>171797.2</v>
      </c>
      <c r="P55" s="42">
        <f t="shared" si="2"/>
        <v>1.7439516476957233</v>
      </c>
      <c r="Q55" s="42">
        <f t="shared" si="3"/>
        <v>0.91835292482533371</v>
      </c>
      <c r="R55" s="10">
        <f t="shared" si="14"/>
        <v>171897.2</v>
      </c>
      <c r="S55" s="43">
        <f t="shared" si="4"/>
        <v>1.7449667699722771</v>
      </c>
      <c r="T55" s="44">
        <f t="shared" si="5"/>
        <v>0.91888748122370656</v>
      </c>
    </row>
    <row r="56" spans="1:20" ht="12.75" customHeight="1" x14ac:dyDescent="0.2">
      <c r="A56" s="2"/>
      <c r="B56" s="50"/>
      <c r="C56" s="30" t="s">
        <v>9</v>
      </c>
      <c r="D56" s="31">
        <v>1101</v>
      </c>
      <c r="E56" s="68"/>
      <c r="F56" s="68"/>
      <c r="G56" s="68"/>
      <c r="H56" s="68"/>
      <c r="I56" s="68"/>
      <c r="J56" s="15">
        <v>365.2</v>
      </c>
      <c r="K56" s="12">
        <v>3182.8</v>
      </c>
      <c r="L56" s="12">
        <v>6140</v>
      </c>
      <c r="M56" s="33">
        <f t="shared" si="0"/>
        <v>16.812705366922234</v>
      </c>
      <c r="N56" s="33">
        <f t="shared" si="1"/>
        <v>1.929119014704034</v>
      </c>
      <c r="O56" s="12">
        <v>6140</v>
      </c>
      <c r="P56" s="33">
        <f t="shared" si="2"/>
        <v>16.812705366922234</v>
      </c>
      <c r="Q56" s="33">
        <f t="shared" si="3"/>
        <v>1.929119014704034</v>
      </c>
      <c r="R56" s="12">
        <v>6140</v>
      </c>
      <c r="S56" s="34">
        <f t="shared" si="4"/>
        <v>16.812705366922234</v>
      </c>
      <c r="T56" s="51">
        <f t="shared" si="5"/>
        <v>1.929119014704034</v>
      </c>
    </row>
    <row r="57" spans="1:20" ht="12.75" customHeight="1" x14ac:dyDescent="0.2">
      <c r="A57" s="2"/>
      <c r="B57" s="52"/>
      <c r="C57" s="21" t="s">
        <v>8</v>
      </c>
      <c r="D57" s="22">
        <v>1102</v>
      </c>
      <c r="E57" s="66"/>
      <c r="F57" s="66"/>
      <c r="G57" s="66"/>
      <c r="H57" s="66"/>
      <c r="I57" s="66"/>
      <c r="J57" s="16">
        <v>2885.5</v>
      </c>
      <c r="K57" s="6">
        <v>2476.8000000000002</v>
      </c>
      <c r="L57" s="6">
        <v>2500</v>
      </c>
      <c r="M57" s="24">
        <f t="shared" si="0"/>
        <v>0.86640097036908681</v>
      </c>
      <c r="N57" s="24">
        <f t="shared" si="1"/>
        <v>1.0093669250645994</v>
      </c>
      <c r="O57" s="6">
        <v>2500</v>
      </c>
      <c r="P57" s="24">
        <f t="shared" si="2"/>
        <v>0.86640097036908681</v>
      </c>
      <c r="Q57" s="24">
        <f t="shared" si="3"/>
        <v>1.0093669250645994</v>
      </c>
      <c r="R57" s="6">
        <v>2500</v>
      </c>
      <c r="S57" s="23">
        <f t="shared" si="4"/>
        <v>0.86640097036908681</v>
      </c>
      <c r="T57" s="53">
        <f t="shared" si="5"/>
        <v>1.0093669250645994</v>
      </c>
    </row>
    <row r="58" spans="1:20" ht="13.5" thickBot="1" x14ac:dyDescent="0.25">
      <c r="A58" s="2"/>
      <c r="B58" s="54"/>
      <c r="C58" s="26" t="s">
        <v>7</v>
      </c>
      <c r="D58" s="7">
        <v>1103</v>
      </c>
      <c r="E58" s="67"/>
      <c r="F58" s="67"/>
      <c r="G58" s="67"/>
      <c r="H58" s="67"/>
      <c r="I58" s="67"/>
      <c r="J58" s="17">
        <v>95259.6</v>
      </c>
      <c r="K58" s="9">
        <v>181411.4</v>
      </c>
      <c r="L58" s="9">
        <v>157108.29999999999</v>
      </c>
      <c r="M58" s="27">
        <f t="shared" si="0"/>
        <v>1.6492647460203484</v>
      </c>
      <c r="N58" s="27">
        <f t="shared" si="1"/>
        <v>0.86603322613683587</v>
      </c>
      <c r="O58" s="9">
        <v>163157.20000000001</v>
      </c>
      <c r="P58" s="27">
        <f t="shared" si="2"/>
        <v>1.7127638579208815</v>
      </c>
      <c r="Q58" s="27">
        <f t="shared" si="3"/>
        <v>0.89937677566018459</v>
      </c>
      <c r="R58" s="9">
        <v>163257.20000000001</v>
      </c>
      <c r="S58" s="28">
        <f t="shared" si="4"/>
        <v>1.7138136208844044</v>
      </c>
      <c r="T58" s="55">
        <f t="shared" si="5"/>
        <v>0.89992800893438896</v>
      </c>
    </row>
    <row r="59" spans="1:20" ht="35.450000000000003" customHeight="1" thickBot="1" x14ac:dyDescent="0.25">
      <c r="A59" s="2"/>
      <c r="B59" s="62" t="s">
        <v>6</v>
      </c>
      <c r="C59" s="63"/>
      <c r="D59" s="41">
        <v>1200</v>
      </c>
      <c r="E59" s="65"/>
      <c r="F59" s="65"/>
      <c r="G59" s="65"/>
      <c r="H59" s="65"/>
      <c r="I59" s="65"/>
      <c r="J59" s="10">
        <f>SUM(J60)</f>
        <v>19755.8</v>
      </c>
      <c r="K59" s="10">
        <f t="shared" ref="K59:R59" si="15">SUM(K60)</f>
        <v>18957.7</v>
      </c>
      <c r="L59" s="10">
        <f t="shared" si="15"/>
        <v>19566.599999999999</v>
      </c>
      <c r="M59" s="42">
        <f t="shared" si="0"/>
        <v>0.99042306563135885</v>
      </c>
      <c r="N59" s="42">
        <f t="shared" si="1"/>
        <v>1.0321188751800059</v>
      </c>
      <c r="O59" s="10">
        <f t="shared" si="15"/>
        <v>19566.599999999999</v>
      </c>
      <c r="P59" s="42">
        <f t="shared" si="2"/>
        <v>0.99042306563135885</v>
      </c>
      <c r="Q59" s="42">
        <f t="shared" si="3"/>
        <v>1.0321188751800059</v>
      </c>
      <c r="R59" s="10">
        <f t="shared" si="15"/>
        <v>19566.599999999999</v>
      </c>
      <c r="S59" s="43">
        <f t="shared" si="4"/>
        <v>0.99042306563135885</v>
      </c>
      <c r="T59" s="44">
        <f t="shared" si="5"/>
        <v>1.0321188751800059</v>
      </c>
    </row>
    <row r="60" spans="1:20" ht="33" customHeight="1" thickBot="1" x14ac:dyDescent="0.25">
      <c r="A60" s="2"/>
      <c r="B60" s="56"/>
      <c r="C60" s="35" t="s">
        <v>5</v>
      </c>
      <c r="D60" s="36">
        <v>1202</v>
      </c>
      <c r="E60" s="69"/>
      <c r="F60" s="69"/>
      <c r="G60" s="69"/>
      <c r="H60" s="69"/>
      <c r="I60" s="69"/>
      <c r="J60" s="37">
        <v>19755.8</v>
      </c>
      <c r="K60" s="13">
        <f>18457.7+500</f>
        <v>18957.7</v>
      </c>
      <c r="L60" s="13">
        <v>19566.599999999999</v>
      </c>
      <c r="M60" s="38">
        <f t="shared" si="0"/>
        <v>0.99042306563135885</v>
      </c>
      <c r="N60" s="38">
        <f t="shared" si="1"/>
        <v>1.0321188751800059</v>
      </c>
      <c r="O60" s="13">
        <v>19566.599999999999</v>
      </c>
      <c r="P60" s="38">
        <f t="shared" si="2"/>
        <v>0.99042306563135885</v>
      </c>
      <c r="Q60" s="38">
        <f t="shared" si="3"/>
        <v>1.0321188751800059</v>
      </c>
      <c r="R60" s="13">
        <v>19566.599999999999</v>
      </c>
      <c r="S60" s="39">
        <f t="shared" si="4"/>
        <v>0.99042306563135885</v>
      </c>
      <c r="T60" s="57">
        <f t="shared" si="5"/>
        <v>1.0321188751800059</v>
      </c>
    </row>
    <row r="61" spans="1:20" ht="42.6" customHeight="1" thickBot="1" x14ac:dyDescent="0.25">
      <c r="A61" s="2"/>
      <c r="B61" s="62" t="s">
        <v>4</v>
      </c>
      <c r="C61" s="63"/>
      <c r="D61" s="41">
        <v>1300</v>
      </c>
      <c r="E61" s="65"/>
      <c r="F61" s="65"/>
      <c r="G61" s="65"/>
      <c r="H61" s="65"/>
      <c r="I61" s="65"/>
      <c r="J61" s="10">
        <f>J62</f>
        <v>83</v>
      </c>
      <c r="K61" s="10">
        <f t="shared" ref="K61:R61" si="16">K62</f>
        <v>326.39999999999998</v>
      </c>
      <c r="L61" s="10">
        <f t="shared" si="16"/>
        <v>131.19999999999999</v>
      </c>
      <c r="M61" s="42">
        <f t="shared" si="0"/>
        <v>1.580722891566265</v>
      </c>
      <c r="N61" s="42">
        <f t="shared" si="1"/>
        <v>0.40196078431372551</v>
      </c>
      <c r="O61" s="10">
        <f t="shared" si="16"/>
        <v>75.400000000000006</v>
      </c>
      <c r="P61" s="42">
        <f t="shared" si="2"/>
        <v>0.9084337349397591</v>
      </c>
      <c r="Q61" s="42">
        <f t="shared" si="3"/>
        <v>0.23100490196078435</v>
      </c>
      <c r="R61" s="10">
        <f t="shared" si="16"/>
        <v>59.3</v>
      </c>
      <c r="S61" s="43">
        <f t="shared" si="4"/>
        <v>0.71445783132530116</v>
      </c>
      <c r="T61" s="44">
        <f t="shared" si="5"/>
        <v>0.18167892156862744</v>
      </c>
    </row>
    <row r="62" spans="1:20" ht="44.45" customHeight="1" thickBot="1" x14ac:dyDescent="0.25">
      <c r="A62" s="2"/>
      <c r="B62" s="56"/>
      <c r="C62" s="35" t="s">
        <v>3</v>
      </c>
      <c r="D62" s="36">
        <v>1301</v>
      </c>
      <c r="E62" s="69"/>
      <c r="F62" s="69"/>
      <c r="G62" s="69"/>
      <c r="H62" s="69"/>
      <c r="I62" s="69"/>
      <c r="J62" s="14">
        <v>83</v>
      </c>
      <c r="K62" s="37">
        <v>326.39999999999998</v>
      </c>
      <c r="L62" s="13">
        <v>131.19999999999999</v>
      </c>
      <c r="M62" s="38">
        <f t="shared" si="0"/>
        <v>1.580722891566265</v>
      </c>
      <c r="N62" s="38">
        <f t="shared" si="1"/>
        <v>0.40196078431372551</v>
      </c>
      <c r="O62" s="13">
        <v>75.400000000000006</v>
      </c>
      <c r="P62" s="38">
        <f t="shared" si="2"/>
        <v>0.9084337349397591</v>
      </c>
      <c r="Q62" s="38">
        <f t="shared" si="3"/>
        <v>0.23100490196078435</v>
      </c>
      <c r="R62" s="13">
        <v>59.3</v>
      </c>
      <c r="S62" s="39">
        <f t="shared" si="4"/>
        <v>0.71445783132530116</v>
      </c>
      <c r="T62" s="57">
        <f t="shared" si="5"/>
        <v>0.18167892156862744</v>
      </c>
    </row>
    <row r="63" spans="1:20" ht="95.45" customHeight="1" thickBot="1" x14ac:dyDescent="0.25">
      <c r="A63" s="2"/>
      <c r="B63" s="62" t="s">
        <v>2</v>
      </c>
      <c r="C63" s="63"/>
      <c r="D63" s="41">
        <v>1400</v>
      </c>
      <c r="E63" s="65"/>
      <c r="F63" s="65"/>
      <c r="G63" s="65"/>
      <c r="H63" s="65"/>
      <c r="I63" s="65"/>
      <c r="J63" s="10">
        <f>SUM(J64:J65)</f>
        <v>362047.7</v>
      </c>
      <c r="K63" s="10">
        <f t="shared" ref="K63:R63" si="17">SUM(K64:K65)</f>
        <v>387402.4</v>
      </c>
      <c r="L63" s="10">
        <f t="shared" si="17"/>
        <v>287951</v>
      </c>
      <c r="M63" s="42">
        <f t="shared" si="0"/>
        <v>0.79533995106169708</v>
      </c>
      <c r="N63" s="42">
        <f t="shared" si="1"/>
        <v>0.74328656714568619</v>
      </c>
      <c r="O63" s="10">
        <f t="shared" si="17"/>
        <v>293207.3</v>
      </c>
      <c r="P63" s="42">
        <f t="shared" si="2"/>
        <v>0.80985820376707263</v>
      </c>
      <c r="Q63" s="42">
        <f t="shared" si="3"/>
        <v>0.75685462970802442</v>
      </c>
      <c r="R63" s="10">
        <f t="shared" si="17"/>
        <v>287365.09999999998</v>
      </c>
      <c r="S63" s="43">
        <f t="shared" si="4"/>
        <v>0.7937216560138346</v>
      </c>
      <c r="T63" s="44">
        <f t="shared" si="5"/>
        <v>0.74177418622083902</v>
      </c>
    </row>
    <row r="64" spans="1:20" ht="64.900000000000006" customHeight="1" x14ac:dyDescent="0.2">
      <c r="A64" s="2"/>
      <c r="B64" s="50"/>
      <c r="C64" s="30" t="s">
        <v>1</v>
      </c>
      <c r="D64" s="31">
        <v>1401</v>
      </c>
      <c r="E64" s="68"/>
      <c r="F64" s="68"/>
      <c r="G64" s="68"/>
      <c r="H64" s="68"/>
      <c r="I64" s="68"/>
      <c r="J64" s="32">
        <v>361818.9</v>
      </c>
      <c r="K64" s="15">
        <v>387074.5</v>
      </c>
      <c r="L64" s="12">
        <v>287951</v>
      </c>
      <c r="M64" s="33">
        <f t="shared" si="0"/>
        <v>0.79584289267365516</v>
      </c>
      <c r="N64" s="33">
        <f t="shared" si="1"/>
        <v>0.74391622284598957</v>
      </c>
      <c r="O64" s="12">
        <v>293207.3</v>
      </c>
      <c r="P64" s="33">
        <f t="shared" si="2"/>
        <v>0.81037032614935256</v>
      </c>
      <c r="Q64" s="33">
        <f t="shared" si="3"/>
        <v>0.75749577923629685</v>
      </c>
      <c r="R64" s="12">
        <v>287365.09999999998</v>
      </c>
      <c r="S64" s="34">
        <f t="shared" si="4"/>
        <v>0.79422357427983992</v>
      </c>
      <c r="T64" s="51">
        <f t="shared" si="5"/>
        <v>0.74240256074734956</v>
      </c>
    </row>
    <row r="65" spans="1:20" ht="64.900000000000006" customHeight="1" thickBot="1" x14ac:dyDescent="0.25">
      <c r="A65" s="2"/>
      <c r="B65" s="52"/>
      <c r="C65" s="59" t="s">
        <v>63</v>
      </c>
      <c r="D65" s="7">
        <v>1403</v>
      </c>
      <c r="E65" s="19"/>
      <c r="F65" s="19"/>
      <c r="G65" s="19"/>
      <c r="H65" s="19"/>
      <c r="I65" s="19"/>
      <c r="J65" s="29">
        <v>228.8</v>
      </c>
      <c r="K65" s="17">
        <v>327.9</v>
      </c>
      <c r="L65" s="9">
        <v>0</v>
      </c>
      <c r="M65" s="27">
        <f t="shared" si="0"/>
        <v>0</v>
      </c>
      <c r="N65" s="27">
        <f t="shared" si="1"/>
        <v>0</v>
      </c>
      <c r="O65" s="9">
        <v>0</v>
      </c>
      <c r="P65" s="27">
        <f t="shared" si="2"/>
        <v>0</v>
      </c>
      <c r="Q65" s="27">
        <f t="shared" si="3"/>
        <v>0</v>
      </c>
      <c r="R65" s="9">
        <v>0</v>
      </c>
      <c r="S65" s="28">
        <f t="shared" si="4"/>
        <v>0</v>
      </c>
      <c r="T65" s="55">
        <f t="shared" si="5"/>
        <v>0</v>
      </c>
    </row>
    <row r="66" spans="1:20" ht="16.5" customHeight="1" thickBot="1" x14ac:dyDescent="0.25">
      <c r="A66" s="2"/>
      <c r="B66" s="58" t="s">
        <v>0</v>
      </c>
      <c r="C66" s="60"/>
      <c r="D66" s="8"/>
      <c r="E66" s="61">
        <v>0</v>
      </c>
      <c r="F66" s="61">
        <v>0</v>
      </c>
      <c r="G66" s="61">
        <v>0</v>
      </c>
      <c r="H66" s="61">
        <v>0</v>
      </c>
      <c r="I66" s="61">
        <v>0</v>
      </c>
      <c r="J66" s="10">
        <f>J9+J18+J20+J24+J31+J36+J38+J45+J48+J50+J55+J59+J61+J63</f>
        <v>5817894.2000000002</v>
      </c>
      <c r="K66" s="10">
        <f>K9+K18+K20+K24+K31+K36+K38+K45+K48+K50+K55+K59+K61+K63</f>
        <v>7024746.0999999996</v>
      </c>
      <c r="L66" s="10">
        <f>L9+L18+L20+L24+L31+L36+L38+L45+L48+L50+L55+L59+L61+L63</f>
        <v>6449134.5999999996</v>
      </c>
      <c r="M66" s="42">
        <f t="shared" si="0"/>
        <v>1.1084998073701648</v>
      </c>
      <c r="N66" s="42">
        <f t="shared" si="1"/>
        <v>0.91805945840519421</v>
      </c>
      <c r="O66" s="10">
        <f>O9+O18+O20+O24+O31+O36+O38+O45+O48+O50+O55+O59+O61+O63</f>
        <v>6761528.5999999996</v>
      </c>
      <c r="P66" s="42">
        <f t="shared" si="2"/>
        <v>1.1621951805173767</v>
      </c>
      <c r="Q66" s="42">
        <f t="shared" si="3"/>
        <v>0.96252996247081446</v>
      </c>
      <c r="R66" s="10">
        <f>R9+R18+R20+R24+R31+R36+R38+R45+R48+R50+R55+R59+R61+R63</f>
        <v>6762762.0999999987</v>
      </c>
      <c r="S66" s="43">
        <f>R66/J66</f>
        <v>1.1624071988108684</v>
      </c>
      <c r="T66" s="44">
        <f>R66/K66</f>
        <v>0.96270555600578922</v>
      </c>
    </row>
  </sheetData>
  <mergeCells count="68">
    <mergeCell ref="E46:I46"/>
    <mergeCell ref="E47:I47"/>
    <mergeCell ref="E62:I62"/>
    <mergeCell ref="E64:I64"/>
    <mergeCell ref="E51:I51"/>
    <mergeCell ref="E52:I52"/>
    <mergeCell ref="E53:I53"/>
    <mergeCell ref="E54:I54"/>
    <mergeCell ref="E56:I56"/>
    <mergeCell ref="E57:I57"/>
    <mergeCell ref="E55:I55"/>
    <mergeCell ref="E32:I32"/>
    <mergeCell ref="E33:I33"/>
    <mergeCell ref="E34:I34"/>
    <mergeCell ref="E35:I35"/>
    <mergeCell ref="E37:I37"/>
    <mergeCell ref="B63:C63"/>
    <mergeCell ref="E63:I63"/>
    <mergeCell ref="E10:I10"/>
    <mergeCell ref="E11:I11"/>
    <mergeCell ref="E12:I12"/>
    <mergeCell ref="E13:I13"/>
    <mergeCell ref="E14:I14"/>
    <mergeCell ref="E16:I16"/>
    <mergeCell ref="E17:I17"/>
    <mergeCell ref="E19:I19"/>
    <mergeCell ref="E21:I21"/>
    <mergeCell ref="E23:I23"/>
    <mergeCell ref="E25:I25"/>
    <mergeCell ref="E26:I26"/>
    <mergeCell ref="E27:I27"/>
    <mergeCell ref="B55:C55"/>
    <mergeCell ref="B59:C59"/>
    <mergeCell ref="E59:I59"/>
    <mergeCell ref="B61:C61"/>
    <mergeCell ref="E61:I61"/>
    <mergeCell ref="E58:I58"/>
    <mergeCell ref="E60:I60"/>
    <mergeCell ref="B48:C48"/>
    <mergeCell ref="E48:I48"/>
    <mergeCell ref="B50:C50"/>
    <mergeCell ref="E50:I50"/>
    <mergeCell ref="E49:I49"/>
    <mergeCell ref="B36:C36"/>
    <mergeCell ref="E36:I36"/>
    <mergeCell ref="B38:C38"/>
    <mergeCell ref="E38:I38"/>
    <mergeCell ref="B45:C45"/>
    <mergeCell ref="E45:I45"/>
    <mergeCell ref="E39:I39"/>
    <mergeCell ref="E40:I40"/>
    <mergeCell ref="E41:I41"/>
    <mergeCell ref="E43:I43"/>
    <mergeCell ref="E44:I44"/>
    <mergeCell ref="B31:C31"/>
    <mergeCell ref="B24:C24"/>
    <mergeCell ref="C5:R6"/>
    <mergeCell ref="B9:C9"/>
    <mergeCell ref="E9:I9"/>
    <mergeCell ref="B18:C18"/>
    <mergeCell ref="E18:I18"/>
    <mergeCell ref="B20:C20"/>
    <mergeCell ref="E20:I20"/>
    <mergeCell ref="E24:I24"/>
    <mergeCell ref="E28:I28"/>
    <mergeCell ref="E29:I29"/>
    <mergeCell ref="E30:I30"/>
    <mergeCell ref="E31:I31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38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Мясников А.Ю.</cp:lastModifiedBy>
  <cp:lastPrinted>2025-11-17T10:04:30Z</cp:lastPrinted>
  <dcterms:created xsi:type="dcterms:W3CDTF">2019-11-13T09:30:21Z</dcterms:created>
  <dcterms:modified xsi:type="dcterms:W3CDTF">2025-11-18T07:03:32Z</dcterms:modified>
</cp:coreProperties>
</file>